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20" windowWidth="20550" windowHeight="4380" tabRatio="500"/>
  </bookViews>
  <sheets>
    <sheet name="Arkusz1" sheetId="1" r:id="rId1"/>
    <sheet name="Arkusz2" sheetId="2" r:id="rId2"/>
    <sheet name="Arkusz3" sheetId="3" r:id="rId3"/>
  </sheets>
  <definedNames>
    <definedName name="a" localSheetId="0">Arkusz1!$A$1:$AZ$61</definedName>
    <definedName name="b" localSheetId="0">Arkusz1!$A$1:$AZ$61</definedName>
    <definedName name="d" localSheetId="0">Arkusz1!$A$1:$AZ$61</definedName>
    <definedName name="e" localSheetId="0">Arkusz1!$A$1:$AZ$61</definedName>
    <definedName name="Excel_BuiltIn_Print_Area_1">Arkusz1!$1:$65342</definedName>
    <definedName name="f" localSheetId="0">Arkusz1!$A$1:$AZ$61</definedName>
    <definedName name="g" localSheetId="0">Arkusz1!$A$1:$AZ$61</definedName>
    <definedName name="_xlnm.Print_Area" localSheetId="0">Arkusz1!$A$1:$AZ$61</definedName>
    <definedName name="Print_Area_0" localSheetId="0">Arkusz1!$A$1:$AZ$61</definedName>
    <definedName name="Print_Area_0_0" localSheetId="0">Arkusz1!$A$1:$AZ$61</definedName>
    <definedName name="Print_Area_0_0_0" localSheetId="0">Arkusz1!$A$1:$AZ$61</definedName>
    <definedName name="Print_Area_0_0_0_0" localSheetId="0">Arkusz1!$A$1:$AZ$61</definedName>
    <definedName name="Print_Area_0_0_0_0_0" localSheetId="0">Arkusz1!$A$1:$AZ$61</definedName>
    <definedName name="Print_Area_0_0_0_0_0_0" localSheetId="0">Arkusz1!$A$1:$AZ$61</definedName>
    <definedName name="Print_Area_0_0_0_0_0_0_0" localSheetId="0">Arkusz1!$A$1:$AZ$61</definedName>
    <definedName name="Print_Area_0_0_0_0_0_0_0_0" localSheetId="0">Arkusz1!$A$1:$AZ$61</definedName>
    <definedName name="Print_Area_0_0_0_0_0_0_0_0_0" localSheetId="0">Arkusz1!$A$1:$AZ$61</definedName>
    <definedName name="Print_Area_0_0_0_0_0_0_0_0_0_0" localSheetId="0">Arkusz1!$A$1:$AZ$61</definedName>
    <definedName name="Print_Area_0_0_0_0_0_0_0_0_0_0_0" localSheetId="0">Arkusz1!$A$1:$AZ$61</definedName>
    <definedName name="Print_Area_0_0_0_0_0_0_0_0_0_0_0_0" localSheetId="0">Arkusz1!$A$1:$AZ$61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B40" i="1"/>
  <c r="BB46" l="1"/>
  <c r="BB45"/>
  <c r="BC45" s="1"/>
  <c r="BB42"/>
  <c r="BB41"/>
  <c r="BB6"/>
  <c r="BC5"/>
  <c r="BC14"/>
  <c r="BC24"/>
  <c r="BC40"/>
  <c r="BC41"/>
  <c r="BC42"/>
  <c r="BC46"/>
  <c r="BC55"/>
  <c r="BC57"/>
  <c r="P59"/>
  <c r="O59"/>
  <c r="N59"/>
  <c r="M59"/>
  <c r="L59"/>
  <c r="J53"/>
  <c r="I53"/>
  <c r="H53"/>
  <c r="G53"/>
  <c r="F53"/>
  <c r="E53"/>
  <c r="J52"/>
  <c r="I52"/>
  <c r="H52"/>
  <c r="G52"/>
  <c r="F52" s="1"/>
  <c r="E52"/>
  <c r="J51"/>
  <c r="I51"/>
  <c r="H51"/>
  <c r="G51"/>
  <c r="F51" s="1"/>
  <c r="E51"/>
  <c r="J50"/>
  <c r="I50"/>
  <c r="H50"/>
  <c r="G50"/>
  <c r="F50" s="1"/>
  <c r="E50"/>
  <c r="J49"/>
  <c r="I49"/>
  <c r="H49"/>
  <c r="G49"/>
  <c r="F49" s="1"/>
  <c r="E49"/>
  <c r="J48"/>
  <c r="I48"/>
  <c r="H48"/>
  <c r="G48"/>
  <c r="F48" s="1"/>
  <c r="E48"/>
  <c r="J47"/>
  <c r="I47"/>
  <c r="H47"/>
  <c r="G47"/>
  <c r="F47" s="1"/>
  <c r="E47"/>
  <c r="J46"/>
  <c r="I46"/>
  <c r="H46"/>
  <c r="G46"/>
  <c r="F46" s="1"/>
  <c r="E46"/>
  <c r="J45"/>
  <c r="I45"/>
  <c r="H45"/>
  <c r="G45"/>
  <c r="F45" s="1"/>
  <c r="E45"/>
  <c r="J44"/>
  <c r="I44"/>
  <c r="H44"/>
  <c r="G44"/>
  <c r="F44" s="1"/>
  <c r="E44"/>
  <c r="J43"/>
  <c r="I43"/>
  <c r="H43"/>
  <c r="G43"/>
  <c r="F43" s="1"/>
  <c r="E43"/>
  <c r="J42"/>
  <c r="I42"/>
  <c r="H42"/>
  <c r="G42"/>
  <c r="F42" s="1"/>
  <c r="E42"/>
  <c r="BH41"/>
  <c r="BI41" s="1"/>
  <c r="J41"/>
  <c r="I41"/>
  <c r="H41"/>
  <c r="G41"/>
  <c r="F41" s="1"/>
  <c r="F40" s="1"/>
  <c r="E41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J39"/>
  <c r="I39"/>
  <c r="H39"/>
  <c r="G39"/>
  <c r="F39" s="1"/>
  <c r="E39"/>
  <c r="J38"/>
  <c r="I38"/>
  <c r="H38"/>
  <c r="G38"/>
  <c r="F38" s="1"/>
  <c r="E38"/>
  <c r="J37"/>
  <c r="I37"/>
  <c r="H37"/>
  <c r="G37"/>
  <c r="F37" s="1"/>
  <c r="E37"/>
  <c r="J36"/>
  <c r="I36"/>
  <c r="H36"/>
  <c r="G36"/>
  <c r="F36" s="1"/>
  <c r="E36"/>
  <c r="J35"/>
  <c r="I35"/>
  <c r="H35"/>
  <c r="G35"/>
  <c r="F35" s="1"/>
  <c r="E35"/>
  <c r="J34"/>
  <c r="I34"/>
  <c r="H34"/>
  <c r="G34"/>
  <c r="F34" s="1"/>
  <c r="E34"/>
  <c r="J33"/>
  <c r="I33"/>
  <c r="H33"/>
  <c r="G33"/>
  <c r="F33" s="1"/>
  <c r="E33"/>
  <c r="J32"/>
  <c r="I32"/>
  <c r="H32"/>
  <c r="G32"/>
  <c r="F32" s="1"/>
  <c r="E32"/>
  <c r="J31"/>
  <c r="I31"/>
  <c r="H31"/>
  <c r="G31"/>
  <c r="F31" s="1"/>
  <c r="E31"/>
  <c r="J30"/>
  <c r="I30"/>
  <c r="H30"/>
  <c r="G30"/>
  <c r="E30"/>
  <c r="J29"/>
  <c r="I29"/>
  <c r="H29"/>
  <c r="G29"/>
  <c r="F29" s="1"/>
  <c r="E29"/>
  <c r="J28"/>
  <c r="I28"/>
  <c r="H28"/>
  <c r="G28"/>
  <c r="F28" s="1"/>
  <c r="E28"/>
  <c r="J27"/>
  <c r="I27"/>
  <c r="H27"/>
  <c r="G27"/>
  <c r="F27" s="1"/>
  <c r="E27"/>
  <c r="J26"/>
  <c r="I26"/>
  <c r="H26"/>
  <c r="G26"/>
  <c r="F26" s="1"/>
  <c r="E26"/>
  <c r="J25"/>
  <c r="I25"/>
  <c r="H25"/>
  <c r="G25"/>
  <c r="F25" s="1"/>
  <c r="E25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J23"/>
  <c r="I23"/>
  <c r="H23"/>
  <c r="G23"/>
  <c r="F23" s="1"/>
  <c r="E23"/>
  <c r="J22"/>
  <c r="I22"/>
  <c r="H22"/>
  <c r="G22"/>
  <c r="F22" s="1"/>
  <c r="E22"/>
  <c r="J21"/>
  <c r="I21"/>
  <c r="H21"/>
  <c r="G21"/>
  <c r="F21" s="1"/>
  <c r="E21"/>
  <c r="J20"/>
  <c r="I20"/>
  <c r="H20"/>
  <c r="G20"/>
  <c r="F20" s="1"/>
  <c r="E20"/>
  <c r="J19"/>
  <c r="I19"/>
  <c r="H19"/>
  <c r="G19"/>
  <c r="F19" s="1"/>
  <c r="E19"/>
  <c r="J18"/>
  <c r="I18"/>
  <c r="H18"/>
  <c r="G18"/>
  <c r="F18" s="1"/>
  <c r="E18"/>
  <c r="J17"/>
  <c r="I17"/>
  <c r="H17"/>
  <c r="G17"/>
  <c r="F17" s="1"/>
  <c r="E17"/>
  <c r="J16"/>
  <c r="I16"/>
  <c r="H16"/>
  <c r="G16"/>
  <c r="F16" s="1"/>
  <c r="E16"/>
  <c r="J15"/>
  <c r="I15"/>
  <c r="H15"/>
  <c r="G15"/>
  <c r="F15" s="1"/>
  <c r="E15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J13"/>
  <c r="I13"/>
  <c r="H13"/>
  <c r="G13"/>
  <c r="F13" s="1"/>
  <c r="E13"/>
  <c r="J12"/>
  <c r="I12"/>
  <c r="H12"/>
  <c r="G12"/>
  <c r="F12" s="1"/>
  <c r="E12"/>
  <c r="J11"/>
  <c r="I11"/>
  <c r="H11"/>
  <c r="G11"/>
  <c r="F11" s="1"/>
  <c r="E11"/>
  <c r="J10"/>
  <c r="I10"/>
  <c r="H10"/>
  <c r="G10"/>
  <c r="F10" s="1"/>
  <c r="E10"/>
  <c r="J9"/>
  <c r="I9"/>
  <c r="H9"/>
  <c r="G9"/>
  <c r="F9" s="1"/>
  <c r="E9"/>
  <c r="J8"/>
  <c r="I8"/>
  <c r="H8"/>
  <c r="G8"/>
  <c r="F8" s="1"/>
  <c r="E8"/>
  <c r="J7"/>
  <c r="I7"/>
  <c r="I5" s="1"/>
  <c r="I57" s="1"/>
  <c r="H7"/>
  <c r="G7"/>
  <c r="F7" s="1"/>
  <c r="E7"/>
  <c r="J6"/>
  <c r="I6"/>
  <c r="H6"/>
  <c r="F6" s="1"/>
  <c r="F5" s="1"/>
  <c r="G6"/>
  <c r="E6"/>
  <c r="AZ5"/>
  <c r="AZ57" s="1"/>
  <c r="AY5"/>
  <c r="AY57" s="1"/>
  <c r="AX5"/>
  <c r="AX57" s="1"/>
  <c r="AW5"/>
  <c r="AW57" s="1"/>
  <c r="AV5"/>
  <c r="AV57" s="1"/>
  <c r="AU5"/>
  <c r="AU57" s="1"/>
  <c r="AT5"/>
  <c r="AT57" s="1"/>
  <c r="AS5"/>
  <c r="AS57" s="1"/>
  <c r="AR5"/>
  <c r="AR57" s="1"/>
  <c r="AQ5"/>
  <c r="AQ57" s="1"/>
  <c r="AO58" s="1"/>
  <c r="AO59" s="1"/>
  <c r="AP5"/>
  <c r="AP57" s="1"/>
  <c r="AO5"/>
  <c r="AN5"/>
  <c r="AN57" s="1"/>
  <c r="AM5"/>
  <c r="AM57" s="1"/>
  <c r="AL5"/>
  <c r="AK5"/>
  <c r="AK57" s="1"/>
  <c r="AJ5"/>
  <c r="AJ57" s="1"/>
  <c r="AI5"/>
  <c r="AI57" s="1"/>
  <c r="AH5"/>
  <c r="AH57" s="1"/>
  <c r="AG5"/>
  <c r="AG57" s="1"/>
  <c r="AF5"/>
  <c r="AF57" s="1"/>
  <c r="AE5"/>
  <c r="AE57" s="1"/>
  <c r="AC58" s="1"/>
  <c r="AC59" s="1"/>
  <c r="AD5"/>
  <c r="AD57" s="1"/>
  <c r="AC5"/>
  <c r="AB5"/>
  <c r="AB57" s="1"/>
  <c r="AA5"/>
  <c r="AA57" s="1"/>
  <c r="Z5"/>
  <c r="Z57" s="1"/>
  <c r="Y5"/>
  <c r="Y57" s="1"/>
  <c r="X5"/>
  <c r="X57" s="1"/>
  <c r="W5"/>
  <c r="W57" s="1"/>
  <c r="V5"/>
  <c r="V57" s="1"/>
  <c r="U5"/>
  <c r="U57" s="1"/>
  <c r="T5"/>
  <c r="T57" s="1"/>
  <c r="S5"/>
  <c r="S57" s="1"/>
  <c r="Q58" s="1"/>
  <c r="Q59" s="1"/>
  <c r="R5"/>
  <c r="R57" s="1"/>
  <c r="Q5"/>
  <c r="P5"/>
  <c r="P57" s="1"/>
  <c r="J66" s="1"/>
  <c r="O5"/>
  <c r="O57" s="1"/>
  <c r="I66" s="1"/>
  <c r="J73" s="1"/>
  <c r="N5"/>
  <c r="N57" s="1"/>
  <c r="M5"/>
  <c r="M57" s="1"/>
  <c r="L5"/>
  <c r="L57" s="1"/>
  <c r="E66" s="1"/>
  <c r="K5"/>
  <c r="BB5" s="1"/>
  <c r="J5"/>
  <c r="J57" s="1"/>
  <c r="H5"/>
  <c r="H57" s="1"/>
  <c r="AL57" l="1"/>
  <c r="H66" s="1"/>
  <c r="F30"/>
  <c r="E40"/>
  <c r="AO57"/>
  <c r="E24"/>
  <c r="AC57"/>
  <c r="AA58" s="1"/>
  <c r="BB24"/>
  <c r="BB14"/>
  <c r="E14"/>
  <c r="Q57"/>
  <c r="E5"/>
  <c r="G66"/>
  <c r="K58"/>
  <c r="K59" s="1"/>
  <c r="W58"/>
  <c r="W59" s="1"/>
  <c r="AU58"/>
  <c r="AU59" s="1"/>
  <c r="X58"/>
  <c r="AB58"/>
  <c r="F14"/>
  <c r="F57" s="1"/>
  <c r="F24"/>
  <c r="BB55"/>
  <c r="K57"/>
  <c r="G5"/>
  <c r="G57" s="1"/>
  <c r="F73" l="1"/>
  <c r="H73" s="1"/>
  <c r="AI58"/>
  <c r="AI59" s="1"/>
  <c r="F66"/>
  <c r="Z58"/>
  <c r="Y58"/>
  <c r="E57"/>
  <c r="BB57"/>
  <c r="G77" l="1"/>
  <c r="G67"/>
  <c r="J67"/>
  <c r="I67"/>
  <c r="L73"/>
  <c r="K73"/>
  <c r="G73"/>
  <c r="H67"/>
</calcChain>
</file>

<file path=xl/sharedStrings.xml><?xml version="1.0" encoding="utf-8"?>
<sst xmlns="http://schemas.openxmlformats.org/spreadsheetml/2006/main" count="328" uniqueCount="197">
  <si>
    <t>L.p.</t>
  </si>
  <si>
    <t>Kod p.</t>
  </si>
  <si>
    <t>Nazwa przedmiotu</t>
  </si>
  <si>
    <t>L.egz.</t>
  </si>
  <si>
    <t>Ogólna liczba godzin</t>
  </si>
  <si>
    <t>Rozdział zajęć programowych na semestry</t>
  </si>
  <si>
    <t>Razem</t>
  </si>
  <si>
    <t>w tym:</t>
  </si>
  <si>
    <t>wykł.</t>
  </si>
  <si>
    <t>ćw.</t>
  </si>
  <si>
    <t>lab.</t>
  </si>
  <si>
    <t>proj.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</si>
  <si>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</si>
  <si>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</si>
  <si>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</si>
  <si>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</si>
  <si>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</si>
  <si>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</si>
  <si>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</si>
  <si>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W</t>
  </si>
  <si>
    <t>C</t>
  </si>
  <si>
    <t>L</t>
  </si>
  <si>
    <t>P</t>
  </si>
  <si>
    <t>PK</t>
  </si>
  <si>
    <t>E</t>
  </si>
  <si>
    <t>ECTS</t>
  </si>
  <si>
    <t>%ECTS</t>
  </si>
  <si>
    <t>A</t>
  </si>
  <si>
    <t>PRZEDMIOTY OGÓLNE</t>
  </si>
  <si>
    <t>1000-EE-1N-1A-PE</t>
  </si>
  <si>
    <t>P_E_I_O_AM_01</t>
  </si>
  <si>
    <t>Podstawy ekonomii</t>
  </si>
  <si>
    <t>humanistyczne</t>
  </si>
  <si>
    <t>humanistyczny</t>
  </si>
  <si>
    <t>1000-EE-1N-6A-PZ</t>
  </si>
  <si>
    <t>P_E_I_O_AM_02</t>
  </si>
  <si>
    <t>Podstawy zarządzania</t>
  </si>
  <si>
    <r>
      <rPr>
        <sz val="8"/>
        <rFont val="Arial CE"/>
        <family val="2"/>
        <charset val="238"/>
      </rPr>
      <t>4090-EE-1N-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A-</t>
    </r>
    <r>
      <rPr>
        <sz val="8"/>
        <color rgb="FFC00000"/>
        <rFont val="Arial CE"/>
        <family val="2"/>
        <charset val="238"/>
      </rPr>
      <t>y  (x-2,3,4,5, y-ANG,NIEM)</t>
    </r>
  </si>
  <si>
    <t>P_E_I_O(OB)_AM_03</t>
  </si>
  <si>
    <t>Język obcy</t>
  </si>
  <si>
    <t>obieralny</t>
  </si>
  <si>
    <t>2020-EE-1N-1A-MSN</t>
  </si>
  <si>
    <t>P_E_I_O_AM_04</t>
  </si>
  <si>
    <t>Metodyka studiowania  i naukoznawstwo</t>
  </si>
  <si>
    <r>
      <rPr>
        <sz val="8"/>
        <rFont val="Arial CE"/>
        <family val="2"/>
        <charset val="238"/>
      </rPr>
      <t>4020-EE-1N-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A-WF </t>
    </r>
    <r>
      <rPr>
        <sz val="8"/>
        <color rgb="FFC00000"/>
        <rFont val="Arial CE"/>
        <charset val="238"/>
      </rPr>
      <t>(x-1,2)</t>
    </r>
  </si>
  <si>
    <t>P_E_1_O(OB)AM_05</t>
  </si>
  <si>
    <t>Wychowanie fizyczne</t>
  </si>
  <si>
    <t>2020-EE-1N-1A-TI</t>
  </si>
  <si>
    <t>P_E_I_O_AM_06</t>
  </si>
  <si>
    <t>Technologia informacyjna</t>
  </si>
  <si>
    <t>2010-EE-1N-2A-OWI</t>
  </si>
  <si>
    <t>P_E_I_O_AM_07</t>
  </si>
  <si>
    <t>Ochrona własności intelektualnych</t>
  </si>
  <si>
    <t>2010-EE-1N-1A-BHPE</t>
  </si>
  <si>
    <t>P_E_I_O_AM_08</t>
  </si>
  <si>
    <t>BHP i ergonomia</t>
  </si>
  <si>
    <t>B</t>
  </si>
  <si>
    <t>PRZEDMIOTY PODSTAWOWE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</si>
  <si>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P-MAT</t>
    </r>
    <r>
      <rPr>
        <sz val="8"/>
        <color rgb="FFC00000"/>
        <rFont val="Arial CE"/>
        <charset val="238"/>
      </rPr>
      <t xml:space="preserve"> (x-1,2)</t>
    </r>
  </si>
  <si>
    <t>P_E_I_P_AM_09</t>
  </si>
  <si>
    <t>Matematyka</t>
  </si>
  <si>
    <t>2020-EE-1N-3P-STAT</t>
  </si>
  <si>
    <t>P_E_I_P_AM_10</t>
  </si>
  <si>
    <t>Statystyka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</si>
  <si>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P-FIZ </t>
    </r>
    <r>
      <rPr>
        <sz val="8"/>
        <color rgb="FFC00000"/>
        <rFont val="Arial CE"/>
        <charset val="238"/>
      </rPr>
      <t>(x-1,2)</t>
    </r>
  </si>
  <si>
    <t>P_E_I_P_AM_11</t>
  </si>
  <si>
    <t>Fizyka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</si>
  <si>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P-PI </t>
    </r>
    <r>
      <rPr>
        <sz val="8"/>
        <color rgb="FFC00000"/>
        <rFont val="Arial CE"/>
        <charset val="238"/>
      </rPr>
      <t>(x-1,2)</t>
    </r>
  </si>
  <si>
    <t>P_E_I_P_AM_12</t>
  </si>
  <si>
    <t>Podstawy informatyki</t>
  </si>
  <si>
    <t>2020-EE-1N-3P-IM</t>
  </si>
  <si>
    <t>P_E_I_P_AM_13</t>
  </si>
  <si>
    <t>Inżynieria materiałowa</t>
  </si>
  <si>
    <t>2010-EE-1N-1P-GGI</t>
  </si>
  <si>
    <t>P_E_I_P_AM_14</t>
  </si>
  <si>
    <t>Geometria i grafika inżynierska</t>
  </si>
  <si>
    <t xml:space="preserve"> </t>
  </si>
  <si>
    <t>P_E_I_P_AM_15</t>
  </si>
  <si>
    <t>Metody numeryczne</t>
  </si>
  <si>
    <t>P_E_I_P_AM_16</t>
  </si>
  <si>
    <t>Techniki CAD w elektrotechnice</t>
  </si>
  <si>
    <t>P_E_I_P_AM_17</t>
  </si>
  <si>
    <t>Wykorzystanie promieniowania jonizującego w technice</t>
  </si>
  <si>
    <t>PRZEDMIOTY KIERUNKOWE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</si>
  <si>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K-TO</t>
    </r>
    <r>
      <rPr>
        <sz val="8"/>
        <color rgb="FFC00000"/>
        <rFont val="Arial CE"/>
        <charset val="238"/>
      </rPr>
      <t xml:space="preserve"> (x-1,2,3)</t>
    </r>
  </si>
  <si>
    <t>P_E_I_K_AM_18</t>
  </si>
  <si>
    <t>Teoria obwodów</t>
  </si>
  <si>
    <t>P_E_I_K_AM_19</t>
  </si>
  <si>
    <t>Teoria pola elektromagnetycznego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</si>
  <si>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K-MET</t>
    </r>
    <r>
      <rPr>
        <sz val="8"/>
        <color rgb="FFC00000"/>
        <rFont val="Arial CE"/>
        <charset val="238"/>
      </rPr>
      <t xml:space="preserve"> (x-3,4)</t>
    </r>
  </si>
  <si>
    <t>P_E_I_K_AM_20</t>
  </si>
  <si>
    <t>Metrologia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</si>
  <si>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K-ME</t>
    </r>
    <r>
      <rPr>
        <sz val="8"/>
        <color rgb="FFC00000"/>
        <rFont val="Arial CE"/>
        <charset val="238"/>
      </rPr>
      <t xml:space="preserve"> (x-3,4)</t>
    </r>
  </si>
  <si>
    <t>P_E_I_K_AM_21</t>
  </si>
  <si>
    <t>Maszyny elektryczne</t>
  </si>
  <si>
    <t>2020-EE-1N-4K-NE</t>
  </si>
  <si>
    <t>P_E_I_K_AM_22</t>
  </si>
  <si>
    <t>Napęd elektryczny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</si>
  <si>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K-EIE</t>
    </r>
    <r>
      <rPr>
        <sz val="8"/>
        <color rgb="FFC00000"/>
        <rFont val="Arial CE"/>
        <charset val="238"/>
      </rPr>
      <t xml:space="preserve"> (x-4,5)</t>
    </r>
  </si>
  <si>
    <t>P_E_I_K_AM_23</t>
  </si>
  <si>
    <t>Elektronika i energoelektronika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</si>
  <si>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K-PEN </t>
    </r>
    <r>
      <rPr>
        <sz val="8"/>
        <color rgb="FFC00000"/>
        <rFont val="Arial CE"/>
        <charset val="238"/>
      </rPr>
      <t>(x-3,4)</t>
    </r>
  </si>
  <si>
    <t>P_E_I_K_AM_24</t>
  </si>
  <si>
    <t>Podstawy elektroenergetyki</t>
  </si>
  <si>
    <t>2020-EE-1N-3K-TM</t>
  </si>
  <si>
    <t>P_E_I_K_AM_25</t>
  </si>
  <si>
    <t>Technika mikroprocesorowa</t>
  </si>
  <si>
    <t>2020-EE-1N-4K-AIR</t>
  </si>
  <si>
    <t>P_E_I_K_AM_26</t>
  </si>
  <si>
    <t>Automatyka i regulacja automatyczna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</si>
  <si>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>K-UE</t>
    </r>
    <r>
      <rPr>
        <sz val="8"/>
        <color rgb="FFC00000"/>
        <rFont val="Arial CE"/>
        <charset val="238"/>
      </rPr>
      <t xml:space="preserve"> (x-4,5)</t>
    </r>
  </si>
  <si>
    <t>P_E_I_K_AM_27</t>
  </si>
  <si>
    <t>Urządzenia elektryczne</t>
  </si>
  <si>
    <t>2010-EE-1N-3K-PMM</t>
  </si>
  <si>
    <t>P_E_I_K_AM_28</t>
  </si>
  <si>
    <t>Podstawy mechaniki i mechatroniki</t>
  </si>
  <si>
    <r>
      <rPr>
        <sz val="8"/>
        <rFont val="Arial CE"/>
        <family val="2"/>
        <charset val="238"/>
      </rPr>
      <t>2020-EE-1N-</t>
    </r>
    <r>
      <rPr>
        <sz val="8"/>
        <color rgb="FFC00000"/>
        <rFont val="Arial CE"/>
        <family val="2"/>
        <charset val="238"/>
      </rPr>
      <t>x</t>
    </r>
    <r>
      <rPr>
        <sz val="8"/>
        <rFont val="Arial CE"/>
        <family val="2"/>
        <charset val="238"/>
      </rPr>
      <t xml:space="preserve">K-TWN </t>
    </r>
    <r>
      <rPr>
        <sz val="8"/>
        <color rgb="FFC00000"/>
        <rFont val="Arial CE"/>
        <charset val="238"/>
      </rPr>
      <t>(x-3,4)</t>
    </r>
  </si>
  <si>
    <t>P_E_I_K_AM_29</t>
  </si>
  <si>
    <t>Technika wysokich napięć</t>
  </si>
  <si>
    <t>2020-EE-1N-5K-BUUE</t>
  </si>
  <si>
    <t>P_E_I_K_AM_30</t>
  </si>
  <si>
    <t>Bezpieczne użytkowanie urządzeń elektrycznych</t>
  </si>
  <si>
    <t>2010-EE-1N-4K-TRI</t>
  </si>
  <si>
    <t>P_E_I_K_AM_31</t>
  </si>
  <si>
    <t>Tribologia</t>
  </si>
  <si>
    <t>2020-EE-1N-5K-PR</t>
  </si>
  <si>
    <t>Podstawy robotyki</t>
  </si>
  <si>
    <t>D</t>
  </si>
  <si>
    <t>PRZEDMIOTY SPECJALNOŚCIOWE</t>
  </si>
  <si>
    <t>obieralne ze specjalnościowymi</t>
  </si>
  <si>
    <t>2020-EE-AM-1N-5S-PLC</t>
  </si>
  <si>
    <t>P_E_I_S_AM_32</t>
  </si>
  <si>
    <t>Sterowniki PLC i regulatory</t>
  </si>
  <si>
    <t>specjalnościowe</t>
  </si>
  <si>
    <t>2020-EE-AM-1N-5S-CTP</t>
  </si>
  <si>
    <t>P_E_I_S_AM_33</t>
  </si>
  <si>
    <t>Cyfrowa technika pomiarowa</t>
  </si>
  <si>
    <t>obieralne bez specjalnościowych</t>
  </si>
  <si>
    <t>2020-EE-AM-1N-6S-WEEL</t>
  </si>
  <si>
    <t>P_E_I_S_AM_34</t>
  </si>
  <si>
    <t xml:space="preserve">Wytwarzanie energii elektrycznej </t>
  </si>
  <si>
    <t>2020-EE-AM-1N-5S-MUP</t>
  </si>
  <si>
    <t>P_E_I_S_AM_35</t>
  </si>
  <si>
    <t>Mikrokontrolery i układy programowalne</t>
  </si>
  <si>
    <t>2020-EE-AM-1N-6S-ZIAE</t>
  </si>
  <si>
    <t>P_E_I_S_AM_36</t>
  </si>
  <si>
    <t>Zabezpieczenia i automatyka elektroenergetyczna</t>
  </si>
  <si>
    <t>zajęcia praktyczne: ćwiczenia, laboratoria, projekty, praca dyplomowa, praktyki zawodowe</t>
  </si>
  <si>
    <t>2020-EE-AM-1N-6S-KWPUR</t>
  </si>
  <si>
    <t>P_E_I_S_AM_37</t>
  </si>
  <si>
    <t>Komputerowe wspomaganie projektowania układów regulacji</t>
  </si>
  <si>
    <t>zajęcia praktyczne (bez ćwiczeń)</t>
  </si>
  <si>
    <t>2020-EE-AM-1N-5S-USNE</t>
  </si>
  <si>
    <t>P_E_I_S_AM_38</t>
  </si>
  <si>
    <t>Układy sterowania napędem elektrycznym</t>
  </si>
  <si>
    <t>P_E_I_S_AM_39</t>
  </si>
  <si>
    <t>2020-EE-AM-1N-5S-PIEL</t>
  </si>
  <si>
    <t>P_E_I_S_AM_40</t>
  </si>
  <si>
    <t>Projektowanie instalacji elektrycznych</t>
  </si>
  <si>
    <t>2020-EE-AM-1N-6S-SNWP</t>
  </si>
  <si>
    <t>P_E_I_S_AM_41</t>
  </si>
  <si>
    <t>Systemy nadzoru i wizualizacji procesów przemysłowych</t>
  </si>
  <si>
    <t>P_E_I_S_AM_44</t>
  </si>
  <si>
    <t>Seminarium dyplomowe</t>
  </si>
  <si>
    <t>Przedmiot ogólnouczelniany I</t>
  </si>
  <si>
    <t>Praca dyplomowa</t>
  </si>
  <si>
    <t>Praktyk zawodowa</t>
  </si>
  <si>
    <t>7 tygodni</t>
  </si>
  <si>
    <t>8 tygodni</t>
  </si>
  <si>
    <t>11 tygodni</t>
  </si>
  <si>
    <t>RAZEM</t>
  </si>
  <si>
    <t>Liczba godzin w semestrze</t>
  </si>
  <si>
    <t xml:space="preserve">  </t>
  </si>
  <si>
    <t>Liczba godzin tygodniowo</t>
  </si>
  <si>
    <t>Praca dyplomowa: sem VII - do 300 godzin pracy studenta</t>
  </si>
  <si>
    <t>Suma kontrolna:</t>
  </si>
  <si>
    <t>suma</t>
  </si>
  <si>
    <t>suma C, L i P</t>
  </si>
  <si>
    <t>suma L i P</t>
  </si>
  <si>
    <t>godz.</t>
  </si>
  <si>
    <t>%</t>
  </si>
  <si>
    <t>pkt</t>
  </si>
  <si>
    <t>% Stacjonarnych</t>
  </si>
  <si>
    <t>2020-EE-1N-3K-TPM</t>
  </si>
  <si>
    <t>2030-EE-1N-1P-WPJT</t>
  </si>
  <si>
    <t>2020-EE-1N-6P-CADE</t>
  </si>
  <si>
    <t>2020-EE-1N-2P-MN</t>
  </si>
  <si>
    <t>2020-EE-1N-7K-SEMD</t>
  </si>
  <si>
    <t>2020-EE-1N-7K-DYPL</t>
  </si>
  <si>
    <r>
      <t>2020-EE-1N-</t>
    </r>
    <r>
      <rPr>
        <sz val="8"/>
        <color rgb="FFC00000"/>
        <rFont val="Arial"/>
        <family val="2"/>
        <charset val="238"/>
      </rPr>
      <t>x</t>
    </r>
    <r>
      <rPr>
        <sz val="8"/>
        <rFont val="Arial"/>
        <family val="2"/>
        <charset val="238"/>
      </rPr>
      <t>K-PZAW</t>
    </r>
    <r>
      <rPr>
        <sz val="8"/>
        <color rgb="FFC00000"/>
        <rFont val="Arial"/>
        <family val="2"/>
        <charset val="238"/>
      </rPr>
      <t>y (x-4,6,7; y-1,2,3)</t>
    </r>
  </si>
  <si>
    <t>Przedmiot obieralny I</t>
  </si>
  <si>
    <r>
      <t>2020-EE-AM-1N-6SG1-</t>
    </r>
    <r>
      <rPr>
        <sz val="8"/>
        <color rgb="FFCC0000"/>
        <rFont val="Arial"/>
        <family val="2"/>
        <charset val="238"/>
      </rPr>
      <t>y (y-KSP,PSP)</t>
    </r>
  </si>
  <si>
    <t>Przedmiot obieralny II</t>
  </si>
  <si>
    <r>
      <t>2030-EE-AM-1N-6SG2-</t>
    </r>
    <r>
      <rPr>
        <sz val="8"/>
        <color rgb="FFC00000"/>
        <rFont val="Arial"/>
        <family val="2"/>
        <charset val="238"/>
      </rPr>
      <t>y (y-IPP,PSI,EPR)</t>
    </r>
  </si>
  <si>
    <t>Przedmiot obieralny I: 1) Komputerowe systemy pomiarowe, 2) Programowanie sterowników przemysłowych</t>
  </si>
  <si>
    <t xml:space="preserve">Przedmiot obieralny II: 1) Inteligentne przetworniki pomiarowe, 2) Podstawy sztucznej inteligencji, 3)  Energetyka przemysłowa </t>
  </si>
  <si>
    <t>01.10.2020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</si>
</sst>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m/yyyy"/>
  </numFmts>
  <fonts count="23">
    <font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i/>
      <sz val="7"/>
      <name val="Arial CE"/>
      <family val="2"/>
      <charset val="238"/>
    </font>
    <font>
      <sz val="8"/>
      <color rgb="FFFF0000"/>
      <name val="Arial CE"/>
      <family val="2"/>
      <charset val="238"/>
    </font>
    <font>
      <sz val="7"/>
      <name val="Arial CE"/>
      <family val="2"/>
      <charset val="238"/>
    </font>
    <font>
      <sz val="7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rgb="FFC00000"/>
      <name val="Arial CE"/>
      <family val="2"/>
      <charset val="238"/>
    </font>
    <font>
      <sz val="8"/>
      <color rgb="FFC00000"/>
      <name val="Arial CE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rgb="FFFF0000"/>
      <name val="Arial CE"/>
      <family val="2"/>
      <charset val="238"/>
    </font>
    <font>
      <sz val="6"/>
      <name val="Arial"/>
      <family val="2"/>
      <charset val="238"/>
    </font>
    <font>
      <sz val="6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color rgb="FFCC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6E6E6"/>
        <bgColor rgb="FFEFFFEF"/>
      </patternFill>
    </fill>
    <fill>
      <patternFill patternType="solid">
        <fgColor rgb="FFFFFFFF"/>
        <bgColor rgb="FFEFFFEF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EFFFEF"/>
      </patternFill>
    </fill>
    <fill>
      <patternFill patternType="solid">
        <fgColor rgb="FF00FF00"/>
        <bgColor rgb="FF33CCCC"/>
      </patternFill>
    </fill>
    <fill>
      <patternFill patternType="solid">
        <fgColor rgb="FFEFFFEF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1" fillId="0" borderId="0"/>
  </cellStyleXfs>
  <cellXfs count="128">
    <xf numFmtId="0" fontId="0" fillId="0" borderId="0" xfId="0"/>
    <xf numFmtId="0" fontId="21" fillId="0" borderId="0" xfId="1"/>
    <xf numFmtId="0" fontId="1" fillId="0" borderId="1" xfId="0" applyFont="1" applyBorder="1" applyAlignment="1" applyProtection="1">
      <alignment horizontal="center" vertical="center"/>
    </xf>
    <xf numFmtId="0" fontId="3" fillId="0" borderId="1" xfId="1" applyFont="1" applyBorder="1" applyProtection="1"/>
    <xf numFmtId="0" fontId="3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vertical="center"/>
    </xf>
    <xf numFmtId="0" fontId="3" fillId="3" borderId="1" xfId="1" applyFont="1" applyFill="1" applyBorder="1" applyProtection="1"/>
    <xf numFmtId="164" fontId="3" fillId="3" borderId="1" xfId="0" applyNumberFormat="1" applyFont="1" applyFill="1" applyBorder="1" applyProtection="1"/>
    <xf numFmtId="0" fontId="3" fillId="5" borderId="1" xfId="0" applyFont="1" applyFill="1" applyBorder="1" applyProtection="1"/>
    <xf numFmtId="0" fontId="3" fillId="3" borderId="1" xfId="0" applyFont="1" applyFill="1" applyBorder="1" applyProtection="1"/>
    <xf numFmtId="0" fontId="8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Protection="1"/>
    <xf numFmtId="0" fontId="7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/>
    </xf>
    <xf numFmtId="0" fontId="8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11" fillId="0" borderId="1" xfId="0" applyFont="1" applyBorder="1" applyProtection="1"/>
    <xf numFmtId="0" fontId="7" fillId="3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vertical="center" textRotation="90"/>
    </xf>
    <xf numFmtId="0" fontId="15" fillId="0" borderId="1" xfId="0" applyFont="1" applyBorder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/>
    <xf numFmtId="0" fontId="3" fillId="8" borderId="1" xfId="0" applyFont="1" applyFill="1" applyBorder="1" applyAlignment="1" applyProtection="1">
      <alignment horizontal="center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Protection="1"/>
    <xf numFmtId="0" fontId="16" fillId="9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9" fillId="0" borderId="1" xfId="0" applyFont="1" applyBorder="1" applyProtection="1"/>
    <xf numFmtId="0" fontId="18" fillId="0" borderId="0" xfId="0" applyFont="1" applyAlignment="1">
      <alignment horizontal="center"/>
    </xf>
    <xf numFmtId="0" fontId="19" fillId="0" borderId="1" xfId="0" applyFont="1" applyBorder="1" applyAlignment="1" applyProtection="1">
      <alignment horizontal="center"/>
    </xf>
    <xf numFmtId="1" fontId="19" fillId="0" borderId="1" xfId="0" applyNumberFormat="1" applyFont="1" applyBorder="1" applyProtection="1"/>
    <xf numFmtId="164" fontId="19" fillId="0" borderId="1" xfId="0" applyNumberFormat="1" applyFont="1" applyBorder="1" applyProtection="1"/>
    <xf numFmtId="1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4" fontId="20" fillId="0" borderId="0" xfId="0" applyNumberFormat="1" applyFont="1"/>
    <xf numFmtId="0" fontId="0" fillId="0" borderId="0" xfId="0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vertical="center"/>
    </xf>
    <xf numFmtId="164" fontId="3" fillId="3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/>
    </xf>
    <xf numFmtId="0" fontId="15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15" fillId="9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164" fontId="3" fillId="3" borderId="1" xfId="0" applyNumberFormat="1" applyFont="1" applyFill="1" applyBorder="1" applyAlignment="1" applyProtection="1">
      <alignment horizontal="center"/>
    </xf>
    <xf numFmtId="165" fontId="3" fillId="8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FFEF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7"/>
  <sheetViews>
    <sheetView tabSelected="1" view="pageBreakPreview" zoomScale="120" zoomScaleNormal="100" zoomScalePageLayoutView="120" workbookViewId="0">
      <selection activeCell="B58" sqref="B58:D58"/>
    </sheetView>
  </sheetViews>
  <sheetFormatPr defaultRowHeight="12.75"/>
  <cols>
    <col min="1" max="1" width="2.85546875" customWidth="1"/>
    <col min="2" max="2" width="29.140625" customWidth="1"/>
    <col min="3" max="3" width="6.28515625" hidden="1" customWidth="1"/>
    <col min="4" max="4" width="34.42578125"/>
    <col min="5" max="5" width="2.28515625"/>
    <col min="6" max="6" width="4.28515625"/>
    <col min="7" max="7" width="4" customWidth="1"/>
    <col min="8" max="8" width="3.140625"/>
    <col min="9" max="9" width="3.28515625"/>
    <col min="10" max="10" width="3.5703125"/>
    <col min="11" max="11" width="3.42578125"/>
    <col min="12" max="12" width="2.28515625" customWidth="1"/>
    <col min="13" max="13" width="3.5703125"/>
    <col min="14" max="14" width="3.140625"/>
    <col min="15" max="15" width="2.5703125"/>
    <col min="16" max="16" width="2.140625"/>
    <col min="17" max="17" width="3.140625"/>
    <col min="18" max="18" width="1.7109375" customWidth="1"/>
    <col min="19" max="19" width="2"/>
    <col min="20" max="20" width="3.28515625"/>
    <col min="21" max="21" width="2.140625" customWidth="1"/>
    <col min="22" max="22" width="1.85546875"/>
    <col min="23" max="23" width="3.28515625"/>
    <col min="24" max="24" width="1.140625"/>
    <col min="25" max="25" width="3.140625"/>
    <col min="26" max="26" width="2.42578125"/>
    <col min="27" max="27" width="2"/>
    <col min="28" max="28" width="2.28515625"/>
    <col min="29" max="29" width="2.7109375"/>
    <col min="30" max="30" width="1.7109375"/>
    <col min="31" max="32" width="3.28515625"/>
    <col min="33" max="33" width="3.42578125"/>
    <col min="34" max="34" width="1.5703125"/>
    <col min="35" max="35" width="3.28515625"/>
    <col min="36" max="36" width="1.85546875"/>
    <col min="37" max="37" width="3.140625"/>
    <col min="38" max="38" width="2.42578125"/>
    <col min="39" max="39" width="3.5703125"/>
    <col min="40" max="40" width="2.140625"/>
    <col min="41" max="41" width="3.28515625"/>
    <col min="42" max="42" width="1.42578125"/>
    <col min="43" max="43" width="3.28515625"/>
    <col min="44" max="44" width="2.5703125"/>
    <col min="45" max="45" width="2.7109375"/>
    <col min="46" max="46" width="1.7109375"/>
    <col min="47" max="47" width="3.42578125"/>
    <col min="48" max="48" width="1.42578125"/>
    <col min="49" max="49" width="2.28515625"/>
    <col min="50" max="50" width="1.5703125"/>
    <col min="51" max="51" width="1.42578125"/>
    <col min="52" max="52" width="2.28515625" customWidth="1"/>
    <col min="53" max="53" width="8.28515625"/>
    <col min="54" max="54" width="7.140625" style="1"/>
    <col min="55" max="55" width="9.42578125"/>
    <col min="56" max="56" width="8.5703125"/>
  </cols>
  <sheetData>
    <row r="1" spans="1:61" s="4" customFormat="1" ht="9.9499999999999993" customHeight="1">
      <c r="A1" s="126" t="s">
        <v>0</v>
      </c>
      <c r="B1" s="126" t="s">
        <v>1</v>
      </c>
      <c r="C1" s="126" t="s">
        <v>1</v>
      </c>
      <c r="D1" s="127" t="s">
        <v>2</v>
      </c>
      <c r="E1" s="126" t="s">
        <v>3</v>
      </c>
      <c r="F1" s="122" t="s">
        <v>4</v>
      </c>
      <c r="G1" s="122"/>
      <c r="H1" s="122"/>
      <c r="I1" s="122"/>
      <c r="J1" s="122"/>
      <c r="K1" s="123" t="s">
        <v>5</v>
      </c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2"/>
      <c r="BB1" s="3"/>
    </row>
    <row r="2" spans="1:61" ht="9.9499999999999993" customHeight="1">
      <c r="A2" s="126"/>
      <c r="B2" s="126"/>
      <c r="C2" s="126"/>
      <c r="D2" s="127"/>
      <c r="E2" s="126"/>
      <c r="F2" s="124" t="s">
        <v>6</v>
      </c>
      <c r="G2" s="108" t="s">
        <v>7</v>
      </c>
      <c r="H2" s="108"/>
      <c r="I2" s="108"/>
      <c r="J2" s="108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2"/>
      <c r="BB2" s="3"/>
      <c r="BC2" s="4"/>
      <c r="BE2" s="4"/>
      <c r="BF2" s="4"/>
      <c r="BG2" s="4"/>
      <c r="BH2" s="4"/>
      <c r="BI2" s="4"/>
    </row>
    <row r="3" spans="1:61" ht="9.9499999999999993" customHeight="1">
      <c r="A3" s="126"/>
      <c r="B3" s="126"/>
      <c r="C3" s="126"/>
      <c r="D3" s="127"/>
      <c r="E3" s="126"/>
      <c r="F3" s="124"/>
      <c r="G3" s="5" t="s">
        <v>8</v>
      </c>
      <c r="H3" s="5" t="s">
        <v>9</v>
      </c>
      <c r="I3" s="5" t="s">
        <v>10</v>
      </c>
      <c r="J3" s="5" t="s">
        <v>11</v>
      </c>
      <c r="K3" s="125" t="s">
        <v>12</v>
      </c>
      <c r="L3" s="125"/>
      <c r="M3" s="125"/>
      <c r="N3" s="125"/>
      <c r="O3" s="125"/>
      <c r="P3" s="125"/>
      <c r="Q3" s="108" t="s">
        <v>13</v>
      </c>
      <c r="R3" s="108"/>
      <c r="S3" s="108"/>
      <c r="T3" s="108"/>
      <c r="U3" s="108"/>
      <c r="V3" s="108"/>
      <c r="W3" s="125" t="s">
        <v>14</v>
      </c>
      <c r="X3" s="125"/>
      <c r="Y3" s="125"/>
      <c r="Z3" s="125"/>
      <c r="AA3" s="125"/>
      <c r="AB3" s="125"/>
      <c r="AC3" s="108" t="s">
        <v>15</v>
      </c>
      <c r="AD3" s="108"/>
      <c r="AE3" s="108"/>
      <c r="AF3" s="108"/>
      <c r="AG3" s="108"/>
      <c r="AH3" s="108"/>
      <c r="AI3" s="125" t="s">
        <v>16</v>
      </c>
      <c r="AJ3" s="125"/>
      <c r="AK3" s="125"/>
      <c r="AL3" s="125"/>
      <c r="AM3" s="125"/>
      <c r="AN3" s="125"/>
      <c r="AO3" s="108" t="s">
        <v>17</v>
      </c>
      <c r="AP3" s="108"/>
      <c r="AQ3" s="108"/>
      <c r="AR3" s="108"/>
      <c r="AS3" s="108"/>
      <c r="AT3" s="108"/>
      <c r="AU3" s="125" t="s">
        <v>18</v>
      </c>
      <c r="AV3" s="125"/>
      <c r="AW3" s="125"/>
      <c r="AX3" s="125"/>
      <c r="AY3" s="125"/>
      <c r="AZ3" s="125"/>
      <c r="BA3" s="8"/>
      <c r="BB3" s="3"/>
      <c r="BC3" s="4"/>
      <c r="BE3" s="4"/>
      <c r="BF3" s="4"/>
      <c r="BG3" s="4"/>
      <c r="BH3" s="4"/>
      <c r="BI3" s="4"/>
    </row>
    <row r="4" spans="1:61" ht="9.9499999999999993" customHeight="1">
      <c r="A4" s="126"/>
      <c r="B4" s="126"/>
      <c r="C4" s="126"/>
      <c r="D4" s="127"/>
      <c r="E4" s="126"/>
      <c r="F4" s="124"/>
      <c r="G4" s="9" t="s">
        <v>19</v>
      </c>
      <c r="H4" s="9" t="s">
        <v>20</v>
      </c>
      <c r="I4" s="9" t="s">
        <v>21</v>
      </c>
      <c r="J4" s="9" t="s">
        <v>22</v>
      </c>
      <c r="K4" s="10" t="s">
        <v>23</v>
      </c>
      <c r="L4" s="7" t="s">
        <v>24</v>
      </c>
      <c r="M4" s="11" t="s">
        <v>19</v>
      </c>
      <c r="N4" s="11" t="s">
        <v>20</v>
      </c>
      <c r="O4" s="11" t="s">
        <v>21</v>
      </c>
      <c r="P4" s="11" t="s">
        <v>22</v>
      </c>
      <c r="Q4" s="12" t="s">
        <v>23</v>
      </c>
      <c r="R4" s="6" t="s">
        <v>24</v>
      </c>
      <c r="S4" s="9" t="s">
        <v>19</v>
      </c>
      <c r="T4" s="9" t="s">
        <v>20</v>
      </c>
      <c r="U4" s="9" t="s">
        <v>21</v>
      </c>
      <c r="V4" s="9" t="s">
        <v>22</v>
      </c>
      <c r="W4" s="10" t="s">
        <v>23</v>
      </c>
      <c r="X4" s="7" t="s">
        <v>24</v>
      </c>
      <c r="Y4" s="11" t="s">
        <v>19</v>
      </c>
      <c r="Z4" s="11" t="s">
        <v>20</v>
      </c>
      <c r="AA4" s="11" t="s">
        <v>21</v>
      </c>
      <c r="AB4" s="11" t="s">
        <v>22</v>
      </c>
      <c r="AC4" s="12" t="s">
        <v>23</v>
      </c>
      <c r="AD4" s="6" t="s">
        <v>24</v>
      </c>
      <c r="AE4" s="9" t="s">
        <v>19</v>
      </c>
      <c r="AF4" s="9" t="s">
        <v>20</v>
      </c>
      <c r="AG4" s="9" t="s">
        <v>21</v>
      </c>
      <c r="AH4" s="9" t="s">
        <v>22</v>
      </c>
      <c r="AI4" s="10" t="s">
        <v>23</v>
      </c>
      <c r="AJ4" s="7" t="s">
        <v>24</v>
      </c>
      <c r="AK4" s="11" t="s">
        <v>19</v>
      </c>
      <c r="AL4" s="11" t="s">
        <v>20</v>
      </c>
      <c r="AM4" s="11" t="s">
        <v>21</v>
      </c>
      <c r="AN4" s="11" t="s">
        <v>22</v>
      </c>
      <c r="AO4" s="12" t="s">
        <v>23</v>
      </c>
      <c r="AP4" s="6" t="s">
        <v>24</v>
      </c>
      <c r="AQ4" s="9" t="s">
        <v>19</v>
      </c>
      <c r="AR4" s="9" t="s">
        <v>20</v>
      </c>
      <c r="AS4" s="9" t="s">
        <v>21</v>
      </c>
      <c r="AT4" s="9" t="s">
        <v>22</v>
      </c>
      <c r="AU4" s="10" t="s">
        <v>23</v>
      </c>
      <c r="AV4" s="7" t="s">
        <v>24</v>
      </c>
      <c r="AW4" s="11" t="s">
        <v>19</v>
      </c>
      <c r="AX4" s="11" t="s">
        <v>20</v>
      </c>
      <c r="AY4" s="11" t="s">
        <v>21</v>
      </c>
      <c r="AZ4" s="7" t="s">
        <v>22</v>
      </c>
      <c r="BA4" s="8"/>
      <c r="BB4" s="3" t="s">
        <v>25</v>
      </c>
      <c r="BC4" s="4" t="s">
        <v>26</v>
      </c>
      <c r="BE4" s="4"/>
      <c r="BF4" s="4"/>
      <c r="BG4" s="4"/>
      <c r="BH4" s="4"/>
      <c r="BI4" s="4"/>
    </row>
    <row r="5" spans="1:61" s="20" customFormat="1" ht="9.9499999999999993" customHeight="1">
      <c r="A5" s="13" t="s">
        <v>27</v>
      </c>
      <c r="B5" s="13"/>
      <c r="C5" s="13"/>
      <c r="D5" s="14" t="s">
        <v>28</v>
      </c>
      <c r="E5" s="15">
        <f t="shared" ref="E5:K5" si="0">SUM(E6:E13)</f>
        <v>2</v>
      </c>
      <c r="F5" s="15">
        <f t="shared" si="0"/>
        <v>183</v>
      </c>
      <c r="G5" s="15">
        <f t="shared" si="0"/>
        <v>83</v>
      </c>
      <c r="H5" s="15">
        <f t="shared" si="0"/>
        <v>100</v>
      </c>
      <c r="I5" s="15">
        <f t="shared" si="0"/>
        <v>0</v>
      </c>
      <c r="J5" s="15">
        <f t="shared" si="0"/>
        <v>0</v>
      </c>
      <c r="K5" s="16">
        <f t="shared" si="0"/>
        <v>7</v>
      </c>
      <c r="L5" s="15">
        <f>COUNTIF(L6:L13,"e")</f>
        <v>1</v>
      </c>
      <c r="M5" s="15">
        <f>SUM(M6:M13)</f>
        <v>63</v>
      </c>
      <c r="N5" s="15">
        <f>SUM(N6:N13)</f>
        <v>10</v>
      </c>
      <c r="O5" s="15">
        <f>SUM(O6:O13)</f>
        <v>0</v>
      </c>
      <c r="P5" s="15">
        <f>SUM(P6:P13)</f>
        <v>0</v>
      </c>
      <c r="Q5" s="16">
        <f>SUM(Q6:Q13)</f>
        <v>3</v>
      </c>
      <c r="R5" s="15">
        <f>COUNTIF(R6:R13,"e")</f>
        <v>0</v>
      </c>
      <c r="S5" s="15">
        <f>SUM(S6:S13)</f>
        <v>10</v>
      </c>
      <c r="T5" s="15">
        <f>SUM(T6:T13)</f>
        <v>28</v>
      </c>
      <c r="U5" s="15">
        <f>SUM(U6:U13)</f>
        <v>0</v>
      </c>
      <c r="V5" s="15">
        <f>SUM(V6:V13)</f>
        <v>0</v>
      </c>
      <c r="W5" s="16">
        <f>SUM(W6:W13)</f>
        <v>2</v>
      </c>
      <c r="X5" s="15">
        <f>COUNTIF(X6:X13,"e")</f>
        <v>0</v>
      </c>
      <c r="Y5" s="15">
        <f>SUM(Y6:Y13)</f>
        <v>0</v>
      </c>
      <c r="Z5" s="15">
        <f>SUM(Z6:Z13)</f>
        <v>18</v>
      </c>
      <c r="AA5" s="15">
        <f>SUM(AA6:AA13)</f>
        <v>0</v>
      </c>
      <c r="AB5" s="15">
        <f>SUM(AB6:AB13)</f>
        <v>0</v>
      </c>
      <c r="AC5" s="16">
        <f>SUM(AC6:AC13)</f>
        <v>2</v>
      </c>
      <c r="AD5" s="15">
        <f>COUNTIF(AD6:AD13,"e")</f>
        <v>0</v>
      </c>
      <c r="AE5" s="15">
        <f>SUM(AE6:AE13)</f>
        <v>0</v>
      </c>
      <c r="AF5" s="15">
        <f>SUM(AF6:AF13)</f>
        <v>18</v>
      </c>
      <c r="AG5" s="15">
        <f>SUM(AG6:AG13)</f>
        <v>0</v>
      </c>
      <c r="AH5" s="15">
        <f>SUM(AH6:AH13)</f>
        <v>0</v>
      </c>
      <c r="AI5" s="16">
        <f>SUM(AI6:AI13)</f>
        <v>2</v>
      </c>
      <c r="AJ5" s="15">
        <f>COUNTIF(AJ6:AJ13,"e")</f>
        <v>1</v>
      </c>
      <c r="AK5" s="15">
        <f>SUM(AK6:AK13)</f>
        <v>0</v>
      </c>
      <c r="AL5" s="15">
        <f>SUM(AL6:AL13)</f>
        <v>18</v>
      </c>
      <c r="AM5" s="15">
        <f>SUM(AM6:AM13)</f>
        <v>0</v>
      </c>
      <c r="AN5" s="15">
        <f>SUM(AN6:AN13)</f>
        <v>0</v>
      </c>
      <c r="AO5" s="16">
        <f>SUM(AO6:AO13)</f>
        <v>2</v>
      </c>
      <c r="AP5" s="15">
        <f>COUNTIF(AP6:AP13,"e")</f>
        <v>0</v>
      </c>
      <c r="AQ5" s="15">
        <f>SUM(AQ6:AQ13)</f>
        <v>10</v>
      </c>
      <c r="AR5" s="15">
        <f>SUM(AR6:AR13)</f>
        <v>8</v>
      </c>
      <c r="AS5" s="15">
        <f>SUM(AS6:AS13)</f>
        <v>0</v>
      </c>
      <c r="AT5" s="15">
        <f>SUM(AT6:AT13)</f>
        <v>0</v>
      </c>
      <c r="AU5" s="16">
        <f>SUM(AU6:AU13)</f>
        <v>0</v>
      </c>
      <c r="AV5" s="15">
        <f>COUNTIF(AV6:AV13,"e")</f>
        <v>0</v>
      </c>
      <c r="AW5" s="15">
        <f>SUM(AW6:AW13)</f>
        <v>0</v>
      </c>
      <c r="AX5" s="15">
        <f>SUM(AX6:AX13)</f>
        <v>0</v>
      </c>
      <c r="AY5" s="15">
        <f>SUM(AY6:AY13)</f>
        <v>0</v>
      </c>
      <c r="AZ5" s="15">
        <f>SUM(AZ6:AZ13)</f>
        <v>0</v>
      </c>
      <c r="BA5" s="17"/>
      <c r="BB5" s="18">
        <f>K5+Q5+W5+AC5+AI5+AO5+AU5</f>
        <v>18</v>
      </c>
      <c r="BC5" s="19">
        <f>(BB5/BB57)*100</f>
        <v>7.8947368421052628</v>
      </c>
      <c r="BE5" s="21"/>
      <c r="BF5" s="21"/>
      <c r="BG5" s="21"/>
      <c r="BH5" s="21"/>
      <c r="BI5" s="21"/>
    </row>
    <row r="6" spans="1:61" s="4" customFormat="1" ht="9.9499999999999993" customHeight="1">
      <c r="A6" s="9">
        <v>1</v>
      </c>
      <c r="B6" s="22" t="s">
        <v>29</v>
      </c>
      <c r="C6" s="23" t="s">
        <v>30</v>
      </c>
      <c r="D6" s="24" t="s">
        <v>31</v>
      </c>
      <c r="E6" s="25">
        <f>COUNTIF(K$6:AZ$6,"e")</f>
        <v>1</v>
      </c>
      <c r="F6" s="25">
        <f t="shared" ref="F6:F13" si="1">SUM(G6:J6)</f>
        <v>18</v>
      </c>
      <c r="G6" s="25">
        <f t="shared" ref="G6:J13" si="2">SUM(M6+S6+Y6+AE6+AK6+AQ6+AW6)</f>
        <v>18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6">
        <v>2</v>
      </c>
      <c r="L6" s="27" t="s">
        <v>24</v>
      </c>
      <c r="M6" s="28">
        <v>18</v>
      </c>
      <c r="N6" s="28"/>
      <c r="O6" s="28"/>
      <c r="P6" s="28"/>
      <c r="Q6" s="29"/>
      <c r="R6" s="30"/>
      <c r="S6" s="31"/>
      <c r="T6" s="31"/>
      <c r="U6" s="31"/>
      <c r="V6" s="31"/>
      <c r="W6" s="26"/>
      <c r="X6" s="32"/>
      <c r="Y6" s="28"/>
      <c r="Z6" s="28"/>
      <c r="AA6" s="28"/>
      <c r="AB6" s="28"/>
      <c r="AC6" s="29"/>
      <c r="AD6" s="33"/>
      <c r="AE6" s="31"/>
      <c r="AF6" s="31"/>
      <c r="AG6" s="31"/>
      <c r="AH6" s="31"/>
      <c r="AI6" s="32"/>
      <c r="AJ6" s="32"/>
      <c r="AK6" s="28"/>
      <c r="AL6" s="28"/>
      <c r="AM6" s="28"/>
      <c r="AN6" s="28"/>
      <c r="AO6" s="29"/>
      <c r="AP6" s="30"/>
      <c r="AQ6" s="31"/>
      <c r="AR6" s="31"/>
      <c r="AS6" s="31"/>
      <c r="AT6" s="31"/>
      <c r="AU6" s="32"/>
      <c r="AV6" s="32"/>
      <c r="AW6" s="32"/>
      <c r="AX6" s="32"/>
      <c r="AY6" s="32"/>
      <c r="AZ6" s="34"/>
      <c r="BA6" s="8"/>
      <c r="BB6" s="3">
        <f>K6+AO7+Q12</f>
        <v>5</v>
      </c>
      <c r="BD6" s="4" t="s">
        <v>32</v>
      </c>
      <c r="BF6" s="4" t="s">
        <v>33</v>
      </c>
    </row>
    <row r="7" spans="1:61" ht="9.9499999999999993" customHeight="1">
      <c r="A7" s="9">
        <v>2</v>
      </c>
      <c r="B7" s="35" t="s">
        <v>34</v>
      </c>
      <c r="C7" s="23" t="s">
        <v>35</v>
      </c>
      <c r="D7" s="24" t="s">
        <v>36</v>
      </c>
      <c r="E7" s="25">
        <f>COUNTIF(K$7:AZ$7,"e")</f>
        <v>0</v>
      </c>
      <c r="F7" s="25">
        <f t="shared" si="1"/>
        <v>18</v>
      </c>
      <c r="G7" s="25">
        <f t="shared" si="2"/>
        <v>10</v>
      </c>
      <c r="H7" s="25">
        <f t="shared" si="2"/>
        <v>8</v>
      </c>
      <c r="I7" s="25">
        <f t="shared" si="2"/>
        <v>0</v>
      </c>
      <c r="J7" s="25">
        <f t="shared" si="2"/>
        <v>0</v>
      </c>
      <c r="K7" s="26"/>
      <c r="L7" s="32"/>
      <c r="M7" s="28"/>
      <c r="N7" s="28"/>
      <c r="O7" s="28"/>
      <c r="P7" s="28"/>
      <c r="Q7" s="29"/>
      <c r="R7" s="30"/>
      <c r="S7" s="31"/>
      <c r="T7" s="31"/>
      <c r="U7" s="31"/>
      <c r="V7" s="31"/>
      <c r="W7" s="26"/>
      <c r="X7" s="32"/>
      <c r="Y7" s="28"/>
      <c r="Z7" s="28"/>
      <c r="AA7" s="28"/>
      <c r="AB7" s="28"/>
      <c r="AC7" s="29"/>
      <c r="AD7" s="33"/>
      <c r="AE7" s="31"/>
      <c r="AF7" s="31"/>
      <c r="AG7" s="31"/>
      <c r="AH7" s="31"/>
      <c r="AI7" s="32"/>
      <c r="AJ7" s="32"/>
      <c r="AK7" s="28"/>
      <c r="AL7" s="28"/>
      <c r="AM7" s="28"/>
      <c r="AN7" s="28"/>
      <c r="AO7" s="29">
        <v>2</v>
      </c>
      <c r="AP7" s="30"/>
      <c r="AQ7" s="31">
        <v>10</v>
      </c>
      <c r="AR7" s="31">
        <v>8</v>
      </c>
      <c r="AS7" s="31"/>
      <c r="AT7" s="31"/>
      <c r="AU7" s="32"/>
      <c r="AV7" s="32"/>
      <c r="AW7" s="32"/>
      <c r="AX7" s="32"/>
      <c r="AY7" s="32"/>
      <c r="AZ7" s="34"/>
      <c r="BA7" s="8"/>
      <c r="BB7" s="3"/>
      <c r="BC7" s="4"/>
      <c r="BD7" s="4"/>
      <c r="BE7" s="4"/>
      <c r="BF7" t="s">
        <v>33</v>
      </c>
      <c r="BG7" s="4"/>
      <c r="BH7" s="4"/>
      <c r="BI7" s="4"/>
    </row>
    <row r="8" spans="1:61" ht="9.9499999999999993" customHeight="1">
      <c r="A8" s="9">
        <v>3</v>
      </c>
      <c r="B8" s="35" t="s">
        <v>37</v>
      </c>
      <c r="C8" s="23" t="s">
        <v>38</v>
      </c>
      <c r="D8" s="24" t="s">
        <v>39</v>
      </c>
      <c r="E8" s="25">
        <f>COUNTIF(K$8:AZ$8,"e")</f>
        <v>1</v>
      </c>
      <c r="F8" s="25">
        <f t="shared" si="1"/>
        <v>72</v>
      </c>
      <c r="G8" s="25">
        <f t="shared" si="2"/>
        <v>0</v>
      </c>
      <c r="H8" s="25">
        <f t="shared" si="2"/>
        <v>72</v>
      </c>
      <c r="I8" s="25">
        <f t="shared" si="2"/>
        <v>0</v>
      </c>
      <c r="J8" s="25">
        <f t="shared" si="2"/>
        <v>0</v>
      </c>
      <c r="K8" s="26"/>
      <c r="L8" s="32"/>
      <c r="M8" s="28"/>
      <c r="N8" s="28"/>
      <c r="O8" s="28"/>
      <c r="P8" s="28"/>
      <c r="Q8" s="29">
        <v>2</v>
      </c>
      <c r="R8" s="30"/>
      <c r="S8" s="31"/>
      <c r="T8" s="31">
        <v>18</v>
      </c>
      <c r="U8" s="31"/>
      <c r="V8" s="31"/>
      <c r="W8" s="26">
        <v>2</v>
      </c>
      <c r="X8" s="32"/>
      <c r="Y8" s="28"/>
      <c r="Z8" s="28">
        <v>18</v>
      </c>
      <c r="AA8" s="28"/>
      <c r="AB8" s="28"/>
      <c r="AC8" s="29">
        <v>2</v>
      </c>
      <c r="AD8" s="33"/>
      <c r="AE8" s="31"/>
      <c r="AF8" s="31">
        <v>18</v>
      </c>
      <c r="AG8" s="31"/>
      <c r="AH8" s="31"/>
      <c r="AI8" s="26">
        <v>2</v>
      </c>
      <c r="AJ8" s="27" t="s">
        <v>24</v>
      </c>
      <c r="AK8" s="28"/>
      <c r="AL8" s="28">
        <v>18</v>
      </c>
      <c r="AM8" s="28"/>
      <c r="AN8" s="28"/>
      <c r="AO8" s="29"/>
      <c r="AQ8" s="31"/>
      <c r="AR8" s="31"/>
      <c r="AS8" s="31"/>
      <c r="AT8" s="31"/>
      <c r="AU8" s="32"/>
      <c r="AV8" s="32"/>
      <c r="AW8" s="32"/>
      <c r="AX8" s="32"/>
      <c r="AY8" s="32"/>
      <c r="AZ8" s="34"/>
      <c r="BA8" s="8"/>
      <c r="BB8" s="3"/>
      <c r="BC8" s="4"/>
      <c r="BD8" s="4"/>
      <c r="BE8" s="4"/>
      <c r="BF8" t="s">
        <v>40</v>
      </c>
      <c r="BG8" s="4"/>
      <c r="BH8" s="4"/>
      <c r="BI8" s="4"/>
    </row>
    <row r="9" spans="1:61" ht="9.9499999999999993" customHeight="1">
      <c r="A9" s="9">
        <v>4</v>
      </c>
      <c r="B9" s="35" t="s">
        <v>41</v>
      </c>
      <c r="C9" s="23" t="s">
        <v>42</v>
      </c>
      <c r="D9" s="24" t="s">
        <v>43</v>
      </c>
      <c r="E9" s="25">
        <f>COUNTIF(K$9:AZ$9,"e")</f>
        <v>0</v>
      </c>
      <c r="F9" s="25">
        <f t="shared" si="1"/>
        <v>18</v>
      </c>
      <c r="G9" s="25">
        <f t="shared" si="2"/>
        <v>18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6">
        <v>2</v>
      </c>
      <c r="L9" s="32"/>
      <c r="M9" s="28">
        <v>18</v>
      </c>
      <c r="N9" s="28"/>
      <c r="O9" s="28"/>
      <c r="P9" s="28"/>
      <c r="Q9" s="29"/>
      <c r="R9" s="30"/>
      <c r="S9" s="36"/>
      <c r="T9" s="31"/>
      <c r="U9" s="31"/>
      <c r="V9" s="31"/>
      <c r="W9" s="26"/>
      <c r="X9" s="32"/>
      <c r="Y9" s="28"/>
      <c r="Z9" s="28"/>
      <c r="AA9" s="28"/>
      <c r="AB9" s="28"/>
      <c r="AC9" s="29"/>
      <c r="AD9" s="33"/>
      <c r="AE9" s="31"/>
      <c r="AF9" s="31"/>
      <c r="AG9" s="31"/>
      <c r="AH9" s="31"/>
      <c r="AI9" s="32"/>
      <c r="AJ9" s="32"/>
      <c r="AK9" s="28"/>
      <c r="AL9" s="28"/>
      <c r="AM9" s="28"/>
      <c r="AN9" s="28"/>
      <c r="AO9" s="29"/>
      <c r="AP9" s="30"/>
      <c r="AQ9" s="31"/>
      <c r="AR9" s="31"/>
      <c r="AS9" s="31"/>
      <c r="AT9" s="31"/>
      <c r="AU9" s="32"/>
      <c r="AV9" s="32"/>
      <c r="AW9" s="32"/>
      <c r="AX9" s="32"/>
      <c r="AY9" s="32"/>
      <c r="AZ9" s="34"/>
      <c r="BA9" s="8"/>
      <c r="BB9" s="3"/>
      <c r="BC9" s="4"/>
      <c r="BD9" s="4"/>
      <c r="BE9" s="4"/>
      <c r="BF9" t="s">
        <v>33</v>
      </c>
      <c r="BH9" s="4"/>
      <c r="BI9" s="4"/>
    </row>
    <row r="10" spans="1:61" ht="9.9499999999999993" customHeight="1">
      <c r="A10" s="9">
        <v>5</v>
      </c>
      <c r="B10" s="35" t="s">
        <v>44</v>
      </c>
      <c r="C10" s="23" t="s">
        <v>45</v>
      </c>
      <c r="D10" s="24" t="s">
        <v>46</v>
      </c>
      <c r="E10" s="25">
        <f>COUNTIF(K$10:AZ$10,"e")</f>
        <v>0</v>
      </c>
      <c r="F10" s="25">
        <f t="shared" si="1"/>
        <v>20</v>
      </c>
      <c r="G10" s="25">
        <f t="shared" si="2"/>
        <v>0</v>
      </c>
      <c r="H10" s="25">
        <f t="shared" si="2"/>
        <v>20</v>
      </c>
      <c r="I10" s="25">
        <f t="shared" si="2"/>
        <v>0</v>
      </c>
      <c r="J10" s="25">
        <f t="shared" si="2"/>
        <v>0</v>
      </c>
      <c r="K10" s="26">
        <v>0</v>
      </c>
      <c r="L10" s="32"/>
      <c r="M10" s="28"/>
      <c r="N10" s="28">
        <v>10</v>
      </c>
      <c r="O10" s="28"/>
      <c r="P10" s="28"/>
      <c r="Q10" s="29">
        <v>0</v>
      </c>
      <c r="R10" s="30"/>
      <c r="S10" s="36"/>
      <c r="T10" s="31">
        <v>10</v>
      </c>
      <c r="U10" s="31"/>
      <c r="V10" s="31"/>
      <c r="W10" s="26"/>
      <c r="X10" s="32"/>
      <c r="Y10" s="28"/>
      <c r="Z10" s="28"/>
      <c r="AA10" s="28"/>
      <c r="AB10" s="28"/>
      <c r="AC10" s="29"/>
      <c r="AD10" s="33"/>
      <c r="AE10" s="31"/>
      <c r="AF10" s="31"/>
      <c r="AG10" s="31"/>
      <c r="AH10" s="31"/>
      <c r="AI10" s="32"/>
      <c r="AJ10" s="32"/>
      <c r="AK10" s="28"/>
      <c r="AL10" s="28"/>
      <c r="AM10" s="28"/>
      <c r="AN10" s="28"/>
      <c r="AO10" s="29"/>
      <c r="AP10" s="30"/>
      <c r="AQ10" s="31"/>
      <c r="AR10" s="31"/>
      <c r="AS10" s="31"/>
      <c r="AT10" s="31"/>
      <c r="AU10" s="32"/>
      <c r="AV10" s="32"/>
      <c r="AW10" s="32"/>
      <c r="AX10" s="32"/>
      <c r="AY10" s="32"/>
      <c r="AZ10" s="34"/>
      <c r="BA10" s="8"/>
      <c r="BB10" s="3"/>
      <c r="BC10" s="4"/>
      <c r="BE10" s="4"/>
      <c r="BF10" s="4"/>
      <c r="BG10" s="4"/>
      <c r="BH10" s="4"/>
      <c r="BI10" s="4"/>
    </row>
    <row r="11" spans="1:61" ht="9.9499999999999993" customHeight="1">
      <c r="A11" s="9">
        <v>6</v>
      </c>
      <c r="B11" s="35" t="s">
        <v>47</v>
      </c>
      <c r="C11" s="23" t="s">
        <v>48</v>
      </c>
      <c r="D11" s="37" t="s">
        <v>49</v>
      </c>
      <c r="E11" s="25">
        <f>COUNTIF(K$11:AZ$11,"e")</f>
        <v>0</v>
      </c>
      <c r="F11" s="25">
        <f t="shared" si="1"/>
        <v>18</v>
      </c>
      <c r="G11" s="25">
        <f t="shared" si="2"/>
        <v>18</v>
      </c>
      <c r="H11" s="25">
        <f t="shared" si="2"/>
        <v>0</v>
      </c>
      <c r="I11" s="25">
        <f t="shared" si="2"/>
        <v>0</v>
      </c>
      <c r="J11" s="25">
        <f t="shared" si="2"/>
        <v>0</v>
      </c>
      <c r="K11" s="38">
        <v>2</v>
      </c>
      <c r="L11" s="39"/>
      <c r="M11" s="39">
        <v>18</v>
      </c>
      <c r="N11" s="39"/>
      <c r="O11" s="39"/>
      <c r="P11" s="39"/>
      <c r="Q11" s="40"/>
      <c r="R11" s="25"/>
      <c r="S11" s="25"/>
      <c r="T11" s="25"/>
      <c r="U11" s="25"/>
      <c r="V11" s="25"/>
      <c r="W11" s="38"/>
      <c r="X11" s="39"/>
      <c r="Y11" s="39"/>
      <c r="Z11" s="39"/>
      <c r="AA11" s="39"/>
      <c r="AB11" s="39"/>
      <c r="AC11" s="40"/>
      <c r="AD11" s="25"/>
      <c r="AE11" s="25"/>
      <c r="AF11" s="25"/>
      <c r="AG11" s="25"/>
      <c r="AH11" s="25"/>
      <c r="AI11" s="38"/>
      <c r="AJ11" s="39"/>
      <c r="AK11" s="39"/>
      <c r="AL11" s="39"/>
      <c r="AM11" s="39"/>
      <c r="AN11" s="39"/>
      <c r="AO11" s="40"/>
      <c r="AP11" s="25"/>
      <c r="AQ11" s="25"/>
      <c r="AR11" s="25"/>
      <c r="AS11" s="25"/>
      <c r="AT11" s="25"/>
      <c r="AU11" s="38"/>
      <c r="AV11" s="39"/>
      <c r="AW11" s="39"/>
      <c r="AX11" s="39"/>
      <c r="AY11" s="39"/>
      <c r="AZ11" s="39"/>
      <c r="BA11" s="9"/>
      <c r="BB11" s="3"/>
      <c r="BC11" s="4"/>
      <c r="BE11" s="4"/>
      <c r="BF11" s="4"/>
      <c r="BG11" s="4"/>
      <c r="BH11" s="4"/>
      <c r="BI11" s="4"/>
    </row>
    <row r="12" spans="1:61" ht="9.9499999999999993" customHeight="1">
      <c r="A12" s="9">
        <v>7</v>
      </c>
      <c r="B12" s="35" t="s">
        <v>50</v>
      </c>
      <c r="C12" s="23" t="s">
        <v>51</v>
      </c>
      <c r="D12" s="37" t="s">
        <v>52</v>
      </c>
      <c r="E12" s="25">
        <f>COUNTIF(K$12:AZ$12,"e")</f>
        <v>0</v>
      </c>
      <c r="F12" s="25">
        <f t="shared" si="1"/>
        <v>10</v>
      </c>
      <c r="G12" s="25">
        <f t="shared" si="2"/>
        <v>10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38"/>
      <c r="L12" s="39"/>
      <c r="M12" s="39"/>
      <c r="N12" s="39"/>
      <c r="O12" s="39"/>
      <c r="P12" s="39"/>
      <c r="Q12" s="40">
        <v>1</v>
      </c>
      <c r="R12" s="25"/>
      <c r="S12" s="25">
        <v>10</v>
      </c>
      <c r="T12" s="25"/>
      <c r="U12" s="25"/>
      <c r="V12" s="25"/>
      <c r="W12" s="38"/>
      <c r="X12" s="39"/>
      <c r="Y12" s="39"/>
      <c r="Z12" s="39"/>
      <c r="AA12" s="39"/>
      <c r="AB12" s="39"/>
      <c r="AC12" s="40"/>
      <c r="AD12" s="25"/>
      <c r="AE12" s="25"/>
      <c r="AF12" s="25"/>
      <c r="AG12" s="25"/>
      <c r="AH12" s="25"/>
      <c r="AI12" s="38"/>
      <c r="AJ12" s="39"/>
      <c r="AK12" s="39"/>
      <c r="AL12" s="39"/>
      <c r="AM12" s="39"/>
      <c r="AN12" s="39"/>
      <c r="AO12" s="40"/>
      <c r="AP12" s="25"/>
      <c r="AQ12" s="25"/>
      <c r="AR12" s="25"/>
      <c r="AS12" s="25"/>
      <c r="AT12" s="25"/>
      <c r="AU12" s="38"/>
      <c r="AV12" s="39"/>
      <c r="AW12" s="39"/>
      <c r="AX12" s="39"/>
      <c r="AY12" s="39"/>
      <c r="AZ12" s="39"/>
      <c r="BA12" s="9"/>
      <c r="BB12" s="3"/>
      <c r="BC12" s="4"/>
      <c r="BD12" s="4"/>
      <c r="BE12" s="4"/>
      <c r="BF12" t="s">
        <v>33</v>
      </c>
      <c r="BG12" s="4"/>
      <c r="BH12" s="4"/>
      <c r="BI12" s="4"/>
    </row>
    <row r="13" spans="1:61" ht="9.9499999999999993" customHeight="1">
      <c r="A13" s="9">
        <v>8</v>
      </c>
      <c r="B13" s="35" t="s">
        <v>53</v>
      </c>
      <c r="C13" s="23" t="s">
        <v>54</v>
      </c>
      <c r="D13" s="37" t="s">
        <v>55</v>
      </c>
      <c r="E13" s="25">
        <f>COUNTIF(K$13:AZ$13,"e")</f>
        <v>0</v>
      </c>
      <c r="F13" s="25">
        <f t="shared" si="1"/>
        <v>9</v>
      </c>
      <c r="G13" s="25">
        <f t="shared" si="2"/>
        <v>9</v>
      </c>
      <c r="H13" s="25">
        <f t="shared" si="2"/>
        <v>0</v>
      </c>
      <c r="I13" s="25">
        <f t="shared" si="2"/>
        <v>0</v>
      </c>
      <c r="J13" s="25">
        <f t="shared" si="2"/>
        <v>0</v>
      </c>
      <c r="K13" s="38">
        <v>1</v>
      </c>
      <c r="L13" s="39"/>
      <c r="M13" s="39">
        <v>9</v>
      </c>
      <c r="N13" s="39"/>
      <c r="O13" s="39"/>
      <c r="P13" s="39"/>
      <c r="Q13" s="40"/>
      <c r="R13" s="25"/>
      <c r="S13" s="25"/>
      <c r="T13" s="25"/>
      <c r="U13" s="25"/>
      <c r="V13" s="25"/>
      <c r="W13" s="38"/>
      <c r="X13" s="39"/>
      <c r="Y13" s="39"/>
      <c r="Z13" s="39"/>
      <c r="AA13" s="39"/>
      <c r="AB13" s="39"/>
      <c r="AC13" s="40"/>
      <c r="AD13" s="25"/>
      <c r="AE13" s="25"/>
      <c r="AF13" s="25"/>
      <c r="AG13" s="25"/>
      <c r="AH13" s="25"/>
      <c r="AI13" s="38"/>
      <c r="AJ13" s="39"/>
      <c r="AK13" s="39"/>
      <c r="AL13" s="39"/>
      <c r="AM13" s="39"/>
      <c r="AN13" s="39"/>
      <c r="AO13" s="40"/>
      <c r="AP13" s="25"/>
      <c r="AQ13" s="25"/>
      <c r="AR13" s="25"/>
      <c r="AS13" s="25"/>
      <c r="AT13" s="25"/>
      <c r="AU13" s="38"/>
      <c r="AV13" s="39"/>
      <c r="AW13" s="39"/>
      <c r="AX13" s="39"/>
      <c r="AY13" s="39"/>
      <c r="AZ13" s="39"/>
      <c r="BA13" s="9"/>
      <c r="BB13" s="3"/>
      <c r="BC13" s="4"/>
      <c r="BE13" s="4"/>
      <c r="BF13" s="4"/>
      <c r="BG13" s="4"/>
      <c r="BH13" s="4"/>
      <c r="BI13" s="4"/>
    </row>
    <row r="14" spans="1:61" s="20" customFormat="1" ht="9.9499999999999993" customHeight="1">
      <c r="A14" s="13" t="s">
        <v>56</v>
      </c>
      <c r="B14" s="41"/>
      <c r="C14" s="41"/>
      <c r="D14" s="14" t="s">
        <v>57</v>
      </c>
      <c r="E14" s="15">
        <f t="shared" ref="E14:K14" si="3">SUM(E15:E23)</f>
        <v>6</v>
      </c>
      <c r="F14" s="15">
        <f t="shared" si="3"/>
        <v>419</v>
      </c>
      <c r="G14" s="15">
        <f t="shared" si="3"/>
        <v>186</v>
      </c>
      <c r="H14" s="15">
        <f t="shared" si="3"/>
        <v>77</v>
      </c>
      <c r="I14" s="15">
        <f t="shared" si="3"/>
        <v>141</v>
      </c>
      <c r="J14" s="15">
        <f t="shared" si="3"/>
        <v>15</v>
      </c>
      <c r="K14" s="16">
        <f t="shared" si="3"/>
        <v>18</v>
      </c>
      <c r="L14" s="15">
        <f>COUNTIF(L15:L23,"e")</f>
        <v>2</v>
      </c>
      <c r="M14" s="15">
        <f>SUM(M15:M23)</f>
        <v>72</v>
      </c>
      <c r="N14" s="15">
        <f>SUM(N15:N23)</f>
        <v>29</v>
      </c>
      <c r="O14" s="15">
        <f>SUM(O15:O23)</f>
        <v>33</v>
      </c>
      <c r="P14" s="15">
        <f>SUM(P15:P23)</f>
        <v>15</v>
      </c>
      <c r="Q14" s="16">
        <f>SUM(Q15:Q23)</f>
        <v>22</v>
      </c>
      <c r="R14" s="15">
        <f>COUNTIF(R15:R23,"e")</f>
        <v>3</v>
      </c>
      <c r="S14" s="15">
        <f>SUM(S15:S23)</f>
        <v>71</v>
      </c>
      <c r="T14" s="15">
        <f>SUM(T15:T23)</f>
        <v>48</v>
      </c>
      <c r="U14" s="15">
        <f>SUM(U15:U23)</f>
        <v>53</v>
      </c>
      <c r="V14" s="15">
        <f>SUM(V15:V23)</f>
        <v>0</v>
      </c>
      <c r="W14" s="16">
        <f>SUM(W15:W23)</f>
        <v>6</v>
      </c>
      <c r="X14" s="15">
        <f>COUNTIF(X15:X23,"e")</f>
        <v>1</v>
      </c>
      <c r="Y14" s="15">
        <f>SUM(Y15:Y23)</f>
        <v>25</v>
      </c>
      <c r="Z14" s="15">
        <f>SUM(Z15:Z23)</f>
        <v>0</v>
      </c>
      <c r="AA14" s="15">
        <f>SUM(AA15:AA23)</f>
        <v>25</v>
      </c>
      <c r="AB14" s="15">
        <f>SUM(AB15:AB23)</f>
        <v>0</v>
      </c>
      <c r="AC14" s="16">
        <f>SUM(AC15:AC23)</f>
        <v>0</v>
      </c>
      <c r="AD14" s="15">
        <f>COUNTIF(AD15:AD23,"e")</f>
        <v>0</v>
      </c>
      <c r="AE14" s="15">
        <f>SUM(AE15:AE23)</f>
        <v>0</v>
      </c>
      <c r="AF14" s="15">
        <f>SUM(AF15:AF23)</f>
        <v>0</v>
      </c>
      <c r="AG14" s="15">
        <f>SUM(AG15:AG23)</f>
        <v>0</v>
      </c>
      <c r="AH14" s="15">
        <f>SUM(AH15:AH23)</f>
        <v>0</v>
      </c>
      <c r="AI14" s="16">
        <f>SUM(AI15:AI23)</f>
        <v>0</v>
      </c>
      <c r="AJ14" s="15">
        <f>COUNTIF(AJ15:AJ23,"e")</f>
        <v>0</v>
      </c>
      <c r="AK14" s="15">
        <f>SUM(AK15:AK23)</f>
        <v>0</v>
      </c>
      <c r="AL14" s="15">
        <f>SUM(AL15:AL23)</f>
        <v>0</v>
      </c>
      <c r="AM14" s="15">
        <f>SUM(AM15:AM23)</f>
        <v>0</v>
      </c>
      <c r="AN14" s="15">
        <f>SUM(AN15:AN23)</f>
        <v>0</v>
      </c>
      <c r="AO14" s="16">
        <f>SUM(AO15:AO23)</f>
        <v>4</v>
      </c>
      <c r="AP14" s="15">
        <f>COUNTIF(AP15:AP23,"e")</f>
        <v>0</v>
      </c>
      <c r="AQ14" s="15">
        <f>SUM(AQ15:AQ23)</f>
        <v>18</v>
      </c>
      <c r="AR14" s="15">
        <f>SUM(AR15:AR23)</f>
        <v>0</v>
      </c>
      <c r="AS14" s="15">
        <f>SUM(AS15:AS23)</f>
        <v>30</v>
      </c>
      <c r="AT14" s="15">
        <f>SUM(AT15:AT23)</f>
        <v>0</v>
      </c>
      <c r="AU14" s="16">
        <f>SUM(AU15:AU23)</f>
        <v>0</v>
      </c>
      <c r="AV14" s="15">
        <f>COUNTIF(AV15:AV23,"e")</f>
        <v>0</v>
      </c>
      <c r="AW14" s="15">
        <f>SUM(AW15:AW23)</f>
        <v>0</v>
      </c>
      <c r="AX14" s="15">
        <f>SUM(AX15:AX23)</f>
        <v>0</v>
      </c>
      <c r="AY14" s="15">
        <f>SUM(AY15:AY23)</f>
        <v>0</v>
      </c>
      <c r="AZ14" s="15">
        <f>SUM(AZ15:AZ23)</f>
        <v>0</v>
      </c>
      <c r="BA14" s="17"/>
      <c r="BB14" s="18">
        <f>K14+Q14+W14+AC14+AI14+AO14+AU14</f>
        <v>50</v>
      </c>
      <c r="BC14" s="19">
        <f>(BB14/BB57)*100</f>
        <v>21.929824561403507</v>
      </c>
      <c r="BE14" s="21"/>
      <c r="BF14" s="21"/>
      <c r="BG14" s="21"/>
      <c r="BH14" s="21"/>
      <c r="BI14" s="21"/>
    </row>
    <row r="15" spans="1:61" s="4" customFormat="1" ht="9.9499999999999993" customHeight="1">
      <c r="A15" s="9">
        <v>1</v>
      </c>
      <c r="B15" s="35" t="s">
        <v>58</v>
      </c>
      <c r="C15" s="35" t="s">
        <v>59</v>
      </c>
      <c r="D15" s="24" t="s">
        <v>60</v>
      </c>
      <c r="E15" s="42">
        <f>COUNTIF(K$15:AZ$15,"e")</f>
        <v>2</v>
      </c>
      <c r="F15" s="42">
        <f t="shared" ref="F15:F23" si="4">SUM(G15:J15)</f>
        <v>100</v>
      </c>
      <c r="G15" s="42">
        <f t="shared" ref="G15:G23" si="5">SUM(M15+S15+Y15+AE15+AK15+AQ15+AW15)</f>
        <v>50</v>
      </c>
      <c r="H15" s="42">
        <f t="shared" ref="H15:H23" si="6">SUM(N15+T15+Z15+AF15+AL15+AR15+AX15)</f>
        <v>50</v>
      </c>
      <c r="I15" s="42">
        <f t="shared" ref="I15:I23" si="7">SUM(O15+U15+AA15+AG15+AM15+AS15+AY15)</f>
        <v>0</v>
      </c>
      <c r="J15" s="42">
        <f t="shared" ref="J15:J23" si="8">SUM(P15+V15+AB15+AH15+AN15+AT15+AZ15)</f>
        <v>0</v>
      </c>
      <c r="K15" s="43">
        <v>7</v>
      </c>
      <c r="L15" s="44" t="s">
        <v>24</v>
      </c>
      <c r="M15" s="45">
        <v>30</v>
      </c>
      <c r="N15" s="45">
        <v>20</v>
      </c>
      <c r="O15" s="46"/>
      <c r="P15" s="46"/>
      <c r="Q15" s="47">
        <v>7</v>
      </c>
      <c r="R15" s="44" t="s">
        <v>24</v>
      </c>
      <c r="S15" s="42">
        <v>20</v>
      </c>
      <c r="T15" s="42">
        <v>30</v>
      </c>
      <c r="U15" s="42"/>
      <c r="V15" s="42"/>
      <c r="W15" s="43"/>
      <c r="X15" s="45"/>
      <c r="Y15" s="45"/>
      <c r="Z15" s="45"/>
      <c r="AA15" s="45"/>
      <c r="AB15" s="45"/>
      <c r="AC15" s="29"/>
      <c r="AD15" s="33"/>
      <c r="AE15" s="31"/>
      <c r="AF15" s="31"/>
      <c r="AG15" s="31"/>
      <c r="AH15" s="31"/>
      <c r="AI15" s="32"/>
      <c r="AJ15" s="32"/>
      <c r="AK15" s="28"/>
      <c r="AL15" s="28"/>
      <c r="AM15" s="28"/>
      <c r="AN15" s="28"/>
      <c r="AO15" s="29"/>
      <c r="AP15" s="30"/>
      <c r="AQ15" s="30"/>
      <c r="AR15" s="30"/>
      <c r="AS15" s="30"/>
      <c r="AT15" s="30"/>
      <c r="AU15" s="32"/>
      <c r="AV15" s="32"/>
      <c r="AW15" s="32"/>
      <c r="AX15" s="32"/>
      <c r="AY15" s="32"/>
      <c r="AZ15" s="34"/>
      <c r="BA15" s="8"/>
      <c r="BB15" s="3"/>
    </row>
    <row r="16" spans="1:61" ht="9.9499999999999993" customHeight="1">
      <c r="A16" s="9">
        <v>2</v>
      </c>
      <c r="B16" s="22" t="s">
        <v>61</v>
      </c>
      <c r="C16" s="35" t="s">
        <v>62</v>
      </c>
      <c r="D16" s="24" t="s">
        <v>63</v>
      </c>
      <c r="E16" s="42">
        <f>COUNTIF(K$16:AZ$16,"e")</f>
        <v>0</v>
      </c>
      <c r="F16" s="42">
        <f t="shared" si="4"/>
        <v>20</v>
      </c>
      <c r="G16" s="42">
        <f t="shared" si="5"/>
        <v>10</v>
      </c>
      <c r="H16" s="42">
        <f t="shared" si="6"/>
        <v>0</v>
      </c>
      <c r="I16" s="42">
        <f t="shared" si="7"/>
        <v>10</v>
      </c>
      <c r="J16" s="42">
        <f t="shared" si="8"/>
        <v>0</v>
      </c>
      <c r="K16" s="43"/>
      <c r="L16" s="45"/>
      <c r="M16" s="45"/>
      <c r="N16" s="45"/>
      <c r="O16" s="46"/>
      <c r="P16" s="46"/>
      <c r="Q16" s="47"/>
      <c r="R16" s="42"/>
      <c r="S16" s="42"/>
      <c r="T16" s="42"/>
      <c r="U16" s="42"/>
      <c r="V16" s="42"/>
      <c r="W16" s="43">
        <v>2</v>
      </c>
      <c r="X16" s="45"/>
      <c r="Y16" s="45">
        <v>10</v>
      </c>
      <c r="Z16" s="45"/>
      <c r="AA16" s="45">
        <v>10</v>
      </c>
      <c r="AB16" s="45"/>
      <c r="AC16" s="29"/>
      <c r="AD16" s="33"/>
      <c r="AE16" s="31"/>
      <c r="AF16" s="31"/>
      <c r="AG16" s="31"/>
      <c r="AH16" s="31"/>
      <c r="AI16" s="32"/>
      <c r="AJ16" s="32"/>
      <c r="AK16" s="28"/>
      <c r="AL16" s="28"/>
      <c r="AM16" s="28"/>
      <c r="AN16" s="28"/>
      <c r="AO16" s="29"/>
      <c r="AP16" s="30"/>
      <c r="AQ16" s="30"/>
      <c r="AR16" s="30"/>
      <c r="AS16" s="30"/>
      <c r="AT16" s="30"/>
      <c r="AU16" s="32"/>
      <c r="AV16" s="32"/>
      <c r="AW16" s="32"/>
      <c r="AX16" s="32"/>
      <c r="AY16" s="32"/>
      <c r="AZ16" s="34"/>
      <c r="BA16" s="8"/>
      <c r="BB16" s="3"/>
      <c r="BC16" s="4"/>
      <c r="BE16" s="4"/>
      <c r="BF16" s="4"/>
      <c r="BG16" s="4"/>
      <c r="BH16" s="4"/>
      <c r="BI16" s="4"/>
    </row>
    <row r="17" spans="1:61" ht="9.9499999999999993" customHeight="1">
      <c r="A17" s="9">
        <v>3</v>
      </c>
      <c r="B17" s="35" t="s">
        <v>64</v>
      </c>
      <c r="C17" s="35" t="s">
        <v>65</v>
      </c>
      <c r="D17" s="24" t="s">
        <v>66</v>
      </c>
      <c r="E17" s="42">
        <f>COUNTIF(K$17:AZ$17,"e")</f>
        <v>2</v>
      </c>
      <c r="F17" s="42">
        <f t="shared" si="4"/>
        <v>92</v>
      </c>
      <c r="G17" s="42">
        <f t="shared" si="5"/>
        <v>45</v>
      </c>
      <c r="H17" s="42">
        <f t="shared" si="6"/>
        <v>27</v>
      </c>
      <c r="I17" s="42">
        <f t="shared" si="7"/>
        <v>20</v>
      </c>
      <c r="J17" s="42">
        <f t="shared" si="8"/>
        <v>0</v>
      </c>
      <c r="K17" s="43">
        <v>6</v>
      </c>
      <c r="L17" s="44" t="s">
        <v>24</v>
      </c>
      <c r="M17" s="45">
        <v>27</v>
      </c>
      <c r="N17" s="45">
        <v>9</v>
      </c>
      <c r="O17" s="45"/>
      <c r="P17" s="45"/>
      <c r="Q17" s="47">
        <v>8</v>
      </c>
      <c r="R17" s="44" t="s">
        <v>24</v>
      </c>
      <c r="S17" s="42">
        <v>18</v>
      </c>
      <c r="T17" s="42">
        <v>18</v>
      </c>
      <c r="U17" s="42">
        <v>20</v>
      </c>
      <c r="V17" s="42"/>
      <c r="W17" s="43"/>
      <c r="X17" s="45"/>
      <c r="Y17" s="45"/>
      <c r="Z17" s="45"/>
      <c r="AA17" s="45"/>
      <c r="AB17" s="45"/>
      <c r="AC17" s="29"/>
      <c r="AD17" s="33"/>
      <c r="AE17" s="31"/>
      <c r="AF17" s="31"/>
      <c r="AG17" s="31"/>
      <c r="AH17" s="31"/>
      <c r="AI17" s="32"/>
      <c r="AJ17" s="32"/>
      <c r="AK17" s="28"/>
      <c r="AL17" s="28"/>
      <c r="AM17" s="28"/>
      <c r="AN17" s="28"/>
      <c r="AO17" s="29"/>
      <c r="AP17" s="30"/>
      <c r="AQ17" s="30"/>
      <c r="AR17" s="30"/>
      <c r="AS17" s="30"/>
      <c r="AT17" s="30"/>
      <c r="AU17" s="32"/>
      <c r="AV17" s="32"/>
      <c r="AW17" s="32"/>
      <c r="AX17" s="32"/>
      <c r="AY17" s="32"/>
      <c r="AZ17" s="34"/>
      <c r="BA17" s="8"/>
      <c r="BB17" s="3"/>
      <c r="BC17" s="4"/>
      <c r="BE17" s="4"/>
      <c r="BF17" s="4"/>
      <c r="BG17" s="4"/>
      <c r="BH17" s="4"/>
      <c r="BI17" s="4"/>
    </row>
    <row r="18" spans="1:61" ht="9.9499999999999993" customHeight="1">
      <c r="A18" s="9">
        <v>4</v>
      </c>
      <c r="B18" s="35" t="s">
        <v>67</v>
      </c>
      <c r="C18" s="35" t="s">
        <v>68</v>
      </c>
      <c r="D18" s="24" t="s">
        <v>69</v>
      </c>
      <c r="E18" s="42">
        <f>COUNTIF(K$18:AZ$18,"e")</f>
        <v>1</v>
      </c>
      <c r="F18" s="42">
        <f t="shared" si="4"/>
        <v>54</v>
      </c>
      <c r="G18" s="42">
        <f t="shared" si="5"/>
        <v>18</v>
      </c>
      <c r="H18" s="42">
        <f t="shared" si="6"/>
        <v>0</v>
      </c>
      <c r="I18" s="42">
        <f t="shared" si="7"/>
        <v>36</v>
      </c>
      <c r="J18" s="42">
        <f t="shared" si="8"/>
        <v>0</v>
      </c>
      <c r="K18" s="43">
        <v>2</v>
      </c>
      <c r="L18" s="45"/>
      <c r="M18" s="45"/>
      <c r="N18" s="45"/>
      <c r="O18" s="45">
        <v>18</v>
      </c>
      <c r="P18" s="45"/>
      <c r="Q18" s="47">
        <v>5</v>
      </c>
      <c r="R18" s="44" t="s">
        <v>24</v>
      </c>
      <c r="S18" s="42">
        <v>18</v>
      </c>
      <c r="T18" s="42"/>
      <c r="U18" s="42">
        <v>18</v>
      </c>
      <c r="V18" s="42"/>
      <c r="W18" s="43"/>
      <c r="X18" s="45"/>
      <c r="Y18" s="45"/>
      <c r="Z18" s="45"/>
      <c r="AA18" s="45"/>
      <c r="AB18" s="45"/>
      <c r="AC18" s="29"/>
      <c r="AD18" s="33"/>
      <c r="AE18" s="31"/>
      <c r="AF18" s="31"/>
      <c r="AG18" s="31"/>
      <c r="AH18" s="31"/>
      <c r="AI18" s="32"/>
      <c r="AJ18" s="32"/>
      <c r="AK18" s="28"/>
      <c r="AL18" s="28"/>
      <c r="AM18" s="28"/>
      <c r="AN18" s="28"/>
      <c r="AO18" s="29"/>
      <c r="AP18" s="30"/>
      <c r="AQ18" s="30"/>
      <c r="AR18" s="30"/>
      <c r="AS18" s="30"/>
      <c r="AT18" s="30"/>
      <c r="AU18" s="32"/>
      <c r="AV18" s="32"/>
      <c r="AW18" s="32"/>
      <c r="AX18" s="32"/>
      <c r="AY18" s="32"/>
      <c r="AZ18" s="34"/>
      <c r="BA18" s="8"/>
      <c r="BB18" s="3"/>
      <c r="BC18" s="4"/>
      <c r="BE18" s="4"/>
      <c r="BF18" s="4"/>
      <c r="BG18" s="4"/>
      <c r="BH18" s="4"/>
      <c r="BI18" s="4"/>
    </row>
    <row r="19" spans="1:61" ht="9.9499999999999993" customHeight="1">
      <c r="A19" s="9">
        <v>5</v>
      </c>
      <c r="B19" s="35" t="s">
        <v>70</v>
      </c>
      <c r="C19" s="35" t="s">
        <v>71</v>
      </c>
      <c r="D19" s="48" t="s">
        <v>72</v>
      </c>
      <c r="E19" s="42">
        <f>COUNTIF(K$19:AZ$19,"e")</f>
        <v>1</v>
      </c>
      <c r="F19" s="42">
        <f t="shared" si="4"/>
        <v>30</v>
      </c>
      <c r="G19" s="42">
        <f t="shared" si="5"/>
        <v>15</v>
      </c>
      <c r="H19" s="42">
        <f t="shared" si="6"/>
        <v>0</v>
      </c>
      <c r="I19" s="42">
        <f t="shared" si="7"/>
        <v>15</v>
      </c>
      <c r="J19" s="42">
        <f t="shared" si="8"/>
        <v>0</v>
      </c>
      <c r="K19" s="45"/>
      <c r="L19" s="45"/>
      <c r="M19" s="45"/>
      <c r="N19" s="45"/>
      <c r="O19" s="45"/>
      <c r="P19" s="45"/>
      <c r="Q19" s="47"/>
      <c r="R19" s="42"/>
      <c r="S19" s="42"/>
      <c r="T19" s="42"/>
      <c r="U19" s="42"/>
      <c r="V19" s="42"/>
      <c r="W19" s="43">
        <v>4</v>
      </c>
      <c r="X19" s="44" t="s">
        <v>24</v>
      </c>
      <c r="Y19" s="45">
        <v>15</v>
      </c>
      <c r="Z19" s="45"/>
      <c r="AA19" s="45">
        <v>15</v>
      </c>
      <c r="AB19" s="45"/>
      <c r="AC19" s="29"/>
      <c r="AD19" s="33"/>
      <c r="AE19" s="31"/>
      <c r="AF19" s="31"/>
      <c r="AG19" s="31"/>
      <c r="AH19" s="31"/>
      <c r="AI19" s="32"/>
      <c r="AJ19" s="32"/>
      <c r="AK19" s="28"/>
      <c r="AL19" s="28"/>
      <c r="AM19" s="28"/>
      <c r="AN19" s="28"/>
      <c r="AO19" s="29"/>
      <c r="AP19" s="30"/>
      <c r="AQ19" s="30"/>
      <c r="AR19" s="30"/>
      <c r="AS19" s="30"/>
      <c r="AT19" s="30"/>
      <c r="AU19" s="32"/>
      <c r="AV19" s="32"/>
      <c r="AW19" s="32"/>
      <c r="AX19" s="32"/>
      <c r="AY19" s="32"/>
      <c r="AZ19" s="34"/>
      <c r="BA19" s="8"/>
      <c r="BB19" s="3"/>
      <c r="BC19" s="4"/>
      <c r="BE19" s="4"/>
      <c r="BF19" s="4"/>
      <c r="BG19" s="4"/>
      <c r="BH19" s="4"/>
      <c r="BI19" s="4"/>
    </row>
    <row r="20" spans="1:61" ht="9.9499999999999993" customHeight="1">
      <c r="A20" s="9">
        <v>6</v>
      </c>
      <c r="B20" s="35" t="s">
        <v>73</v>
      </c>
      <c r="C20" s="35" t="s">
        <v>74</v>
      </c>
      <c r="D20" s="24" t="s">
        <v>75</v>
      </c>
      <c r="E20" s="42">
        <f>COUNTIF(K$20:AZ$20,"e")</f>
        <v>0</v>
      </c>
      <c r="F20" s="42">
        <f t="shared" si="4"/>
        <v>30</v>
      </c>
      <c r="G20" s="42">
        <f t="shared" si="5"/>
        <v>15</v>
      </c>
      <c r="H20" s="42">
        <f t="shared" si="6"/>
        <v>0</v>
      </c>
      <c r="I20" s="42">
        <f t="shared" si="7"/>
        <v>0</v>
      </c>
      <c r="J20" s="42">
        <f t="shared" si="8"/>
        <v>15</v>
      </c>
      <c r="K20" s="43">
        <v>2</v>
      </c>
      <c r="L20" s="45"/>
      <c r="M20" s="45">
        <v>15</v>
      </c>
      <c r="N20" s="45"/>
      <c r="O20" s="45"/>
      <c r="P20" s="45">
        <v>15</v>
      </c>
      <c r="Q20" s="47" t="s">
        <v>76</v>
      </c>
      <c r="R20" s="42"/>
      <c r="S20" s="42"/>
      <c r="T20" s="42"/>
      <c r="U20" s="42"/>
      <c r="V20" s="42"/>
      <c r="W20" s="43"/>
      <c r="X20" s="45"/>
      <c r="Y20" s="45"/>
      <c r="Z20" s="45"/>
      <c r="AA20" s="45"/>
      <c r="AB20" s="45"/>
      <c r="AC20" s="29"/>
      <c r="AD20" s="33"/>
      <c r="AE20" s="36"/>
      <c r="AF20" s="31"/>
      <c r="AG20" s="31"/>
      <c r="AH20" s="31"/>
      <c r="AI20" s="32"/>
      <c r="AJ20" s="32"/>
      <c r="AK20" s="28"/>
      <c r="AL20" s="28"/>
      <c r="AM20" s="28"/>
      <c r="AN20" s="28"/>
      <c r="AO20" s="29"/>
      <c r="AP20" s="30"/>
      <c r="AQ20" s="30"/>
      <c r="AR20" s="30"/>
      <c r="AS20" s="30"/>
      <c r="AT20" s="30"/>
      <c r="AU20" s="32"/>
      <c r="AV20" s="32"/>
      <c r="AW20" s="32"/>
      <c r="AX20" s="32"/>
      <c r="AY20" s="32"/>
      <c r="AZ20" s="34"/>
      <c r="BA20" s="8"/>
      <c r="BB20" s="3"/>
      <c r="BC20" s="4"/>
      <c r="BE20" s="4"/>
      <c r="BF20" s="4"/>
      <c r="BG20" s="4"/>
      <c r="BH20" s="4"/>
      <c r="BI20" s="4"/>
    </row>
    <row r="21" spans="1:61" ht="9.9499999999999993" customHeight="1">
      <c r="A21" s="9">
        <v>7</v>
      </c>
      <c r="B21" s="92" t="s">
        <v>186</v>
      </c>
      <c r="C21" s="35" t="s">
        <v>77</v>
      </c>
      <c r="D21" s="24" t="s">
        <v>78</v>
      </c>
      <c r="E21" s="42">
        <f>COUNTIF(K$21:AZ$21,"e")</f>
        <v>0</v>
      </c>
      <c r="F21" s="42">
        <f t="shared" si="4"/>
        <v>30</v>
      </c>
      <c r="G21" s="42">
        <f t="shared" si="5"/>
        <v>15</v>
      </c>
      <c r="H21" s="42">
        <f t="shared" si="6"/>
        <v>0</v>
      </c>
      <c r="I21" s="42">
        <f t="shared" si="7"/>
        <v>15</v>
      </c>
      <c r="J21" s="42">
        <f t="shared" si="8"/>
        <v>0</v>
      </c>
      <c r="K21" s="45"/>
      <c r="L21" s="45"/>
      <c r="M21" s="45"/>
      <c r="N21" s="45"/>
      <c r="O21" s="45"/>
      <c r="P21" s="45"/>
      <c r="Q21" s="47">
        <v>2</v>
      </c>
      <c r="R21" s="42"/>
      <c r="S21" s="42">
        <v>15</v>
      </c>
      <c r="T21" s="42"/>
      <c r="U21" s="42">
        <v>15</v>
      </c>
      <c r="V21" s="42"/>
      <c r="W21" s="43"/>
      <c r="X21" s="45"/>
      <c r="Y21" s="45"/>
      <c r="Z21" s="45"/>
      <c r="AA21" s="45"/>
      <c r="AB21" s="45"/>
      <c r="AC21" s="29"/>
      <c r="AD21" s="33"/>
      <c r="AE21" s="31"/>
      <c r="AF21" s="31"/>
      <c r="AG21" s="31"/>
      <c r="AH21" s="31"/>
      <c r="AI21" s="32"/>
      <c r="AJ21" s="32"/>
      <c r="AK21" s="28"/>
      <c r="AL21" s="28"/>
      <c r="AM21" s="28"/>
      <c r="AN21" s="28"/>
      <c r="AO21" s="29"/>
      <c r="AP21" s="30"/>
      <c r="AQ21" s="30"/>
      <c r="AR21" s="30"/>
      <c r="AS21" s="30"/>
      <c r="AT21" s="30"/>
      <c r="AU21" s="32"/>
      <c r="AV21" s="32"/>
      <c r="AW21" s="32"/>
      <c r="AX21" s="32"/>
      <c r="AY21" s="32"/>
      <c r="AZ21" s="34"/>
      <c r="BA21" s="8"/>
      <c r="BB21" s="3"/>
      <c r="BC21" s="4"/>
      <c r="BE21" s="4"/>
      <c r="BF21" s="4"/>
      <c r="BG21" s="4"/>
      <c r="BH21" s="4"/>
      <c r="BI21" s="4"/>
    </row>
    <row r="22" spans="1:61" ht="9.9499999999999993" customHeight="1">
      <c r="A22" s="9">
        <v>8</v>
      </c>
      <c r="B22" s="92" t="s">
        <v>185</v>
      </c>
      <c r="C22" s="35" t="s">
        <v>79</v>
      </c>
      <c r="D22" s="49" t="s">
        <v>80</v>
      </c>
      <c r="E22" s="42">
        <f>COUNTIF(K$23:AZ$23,"e")</f>
        <v>0</v>
      </c>
      <c r="F22" s="42">
        <f t="shared" si="4"/>
        <v>48</v>
      </c>
      <c r="G22" s="42">
        <f t="shared" si="5"/>
        <v>18</v>
      </c>
      <c r="H22" s="42">
        <f t="shared" si="6"/>
        <v>0</v>
      </c>
      <c r="I22" s="42">
        <f t="shared" si="7"/>
        <v>30</v>
      </c>
      <c r="J22" s="42">
        <f t="shared" si="8"/>
        <v>0</v>
      </c>
      <c r="K22" s="38"/>
      <c r="L22" s="39"/>
      <c r="M22" s="39"/>
      <c r="N22" s="39"/>
      <c r="O22" s="39"/>
      <c r="P22" s="39"/>
      <c r="Q22" s="40"/>
      <c r="R22" s="25"/>
      <c r="S22" s="25"/>
      <c r="T22" s="25"/>
      <c r="U22" s="25"/>
      <c r="V22" s="25"/>
      <c r="W22" s="38"/>
      <c r="X22" s="39"/>
      <c r="Y22" s="39"/>
      <c r="Z22" s="39"/>
      <c r="AA22" s="39"/>
      <c r="AB22" s="39"/>
      <c r="AC22" s="40"/>
      <c r="AD22" s="25"/>
      <c r="AE22" s="25"/>
      <c r="AF22" s="25"/>
      <c r="AG22" s="25"/>
      <c r="AH22" s="25"/>
      <c r="AI22" s="38"/>
      <c r="AJ22" s="39"/>
      <c r="AK22" s="39"/>
      <c r="AL22" s="39"/>
      <c r="AM22" s="39"/>
      <c r="AN22" s="39"/>
      <c r="AO22" s="40">
        <v>4</v>
      </c>
      <c r="AP22" s="25"/>
      <c r="AQ22" s="25">
        <v>18</v>
      </c>
      <c r="AR22" s="25"/>
      <c r="AS22" s="25">
        <v>30</v>
      </c>
      <c r="AT22" s="25"/>
      <c r="AU22" s="38"/>
      <c r="AV22" s="39"/>
      <c r="AW22" s="39"/>
      <c r="AX22" s="39"/>
      <c r="AY22" s="39"/>
      <c r="AZ22" s="39"/>
      <c r="BA22" s="9"/>
      <c r="BB22" s="3"/>
      <c r="BC22" s="4"/>
      <c r="BE22" s="4"/>
      <c r="BF22" s="4"/>
      <c r="BG22" s="4"/>
      <c r="BH22" s="4"/>
      <c r="BI22" s="4"/>
    </row>
    <row r="23" spans="1:61" ht="9.9499999999999993" customHeight="1">
      <c r="A23" s="9">
        <v>9</v>
      </c>
      <c r="B23" s="92" t="s">
        <v>184</v>
      </c>
      <c r="C23" s="35" t="s">
        <v>81</v>
      </c>
      <c r="D23" s="49" t="s">
        <v>82</v>
      </c>
      <c r="E23" s="42">
        <f>COUNTIF(K$23:AZ$23,"e")</f>
        <v>0</v>
      </c>
      <c r="F23" s="42">
        <f t="shared" si="4"/>
        <v>15</v>
      </c>
      <c r="G23" s="42">
        <f t="shared" si="5"/>
        <v>0</v>
      </c>
      <c r="H23" s="42">
        <f t="shared" si="6"/>
        <v>0</v>
      </c>
      <c r="I23" s="42">
        <f t="shared" si="7"/>
        <v>15</v>
      </c>
      <c r="J23" s="42">
        <f t="shared" si="8"/>
        <v>0</v>
      </c>
      <c r="K23" s="38">
        <v>1</v>
      </c>
      <c r="L23" s="39"/>
      <c r="M23" s="39"/>
      <c r="N23" s="39"/>
      <c r="O23" s="39">
        <v>15</v>
      </c>
      <c r="P23" s="39"/>
      <c r="Q23" s="40"/>
      <c r="R23" s="25"/>
      <c r="S23" s="25"/>
      <c r="T23" s="25"/>
      <c r="U23" s="25"/>
      <c r="V23" s="25"/>
      <c r="W23" s="38"/>
      <c r="X23" s="39"/>
      <c r="Y23" s="39"/>
      <c r="Z23" s="39"/>
      <c r="AA23" s="39"/>
      <c r="AB23" s="39"/>
      <c r="AC23" s="40"/>
      <c r="AD23" s="25"/>
      <c r="AE23" s="25"/>
      <c r="AF23" s="25"/>
      <c r="AG23" s="25"/>
      <c r="AH23" s="25"/>
      <c r="AI23" s="38"/>
      <c r="AJ23" s="39"/>
      <c r="AK23" s="39"/>
      <c r="AL23" s="39"/>
      <c r="AM23" s="39"/>
      <c r="AN23" s="39"/>
      <c r="AO23" s="40"/>
      <c r="AP23" s="25"/>
      <c r="AQ23" s="25"/>
      <c r="AR23" s="25"/>
      <c r="AS23" s="25"/>
      <c r="AT23" s="25"/>
      <c r="AU23" s="38"/>
      <c r="AV23" s="39"/>
      <c r="AW23" s="39"/>
      <c r="AX23" s="39"/>
      <c r="AY23" s="39"/>
      <c r="AZ23" s="39"/>
      <c r="BA23" s="9"/>
      <c r="BB23" s="3"/>
      <c r="BC23" s="4"/>
      <c r="BE23" s="4"/>
      <c r="BF23" s="4"/>
      <c r="BG23" s="4"/>
      <c r="BH23" s="4"/>
      <c r="BI23" s="4"/>
    </row>
    <row r="24" spans="1:61" s="20" customFormat="1" ht="9.9499999999999993" customHeight="1">
      <c r="A24" s="13" t="s">
        <v>20</v>
      </c>
      <c r="B24" s="41"/>
      <c r="C24" s="41"/>
      <c r="D24" s="14" t="s">
        <v>83</v>
      </c>
      <c r="E24" s="15">
        <f t="shared" ref="E24:J24" si="9">SUM(E25:E39)</f>
        <v>9</v>
      </c>
      <c r="F24" s="15">
        <f t="shared" si="9"/>
        <v>629</v>
      </c>
      <c r="G24" s="15">
        <f t="shared" si="9"/>
        <v>323</v>
      </c>
      <c r="H24" s="15">
        <f t="shared" si="9"/>
        <v>180</v>
      </c>
      <c r="I24" s="15">
        <f t="shared" si="9"/>
        <v>117</v>
      </c>
      <c r="J24" s="15">
        <f t="shared" si="9"/>
        <v>9</v>
      </c>
      <c r="K24" s="16">
        <f>SUM(K25:K38)</f>
        <v>5</v>
      </c>
      <c r="L24" s="15">
        <f>COUNTIF(L25:L38,"e")</f>
        <v>0</v>
      </c>
      <c r="M24" s="15">
        <f>SUM(M25:M38)</f>
        <v>18</v>
      </c>
      <c r="N24" s="15">
        <f>SUM(N25:N38)</f>
        <v>18</v>
      </c>
      <c r="O24" s="15">
        <f>SUM(O25:O38)</f>
        <v>0</v>
      </c>
      <c r="P24" s="15">
        <f>SUM(P25:P38)</f>
        <v>0</v>
      </c>
      <c r="Q24" s="16">
        <f>SUM(Q25:Q38)</f>
        <v>5</v>
      </c>
      <c r="R24" s="15">
        <f>COUNTIF(R25:R38,"e")</f>
        <v>1</v>
      </c>
      <c r="S24" s="15">
        <f>SUM(S25:S38)</f>
        <v>18</v>
      </c>
      <c r="T24" s="15">
        <f>SUM(T25:T38)</f>
        <v>18</v>
      </c>
      <c r="U24" s="15">
        <f>SUM(U25:U38)</f>
        <v>0</v>
      </c>
      <c r="V24" s="15">
        <f>SUM(V25:V38)</f>
        <v>0</v>
      </c>
      <c r="W24" s="16">
        <f>SUM(W25:W38)</f>
        <v>22</v>
      </c>
      <c r="X24" s="15">
        <f>COUNTIF(X25:X38,"e")</f>
        <v>2</v>
      </c>
      <c r="Y24" s="15">
        <f>SUM(Y25:Y38)</f>
        <v>125</v>
      </c>
      <c r="Z24" s="15">
        <f>SUM(Z25:Z38)</f>
        <v>51</v>
      </c>
      <c r="AA24" s="15">
        <f>SUM(AA25:AA38)</f>
        <v>27</v>
      </c>
      <c r="AB24" s="15">
        <f>SUM(AB25:AB38)</f>
        <v>0</v>
      </c>
      <c r="AC24" s="16">
        <f>SUM(AC25:AC38)</f>
        <v>23</v>
      </c>
      <c r="AD24" s="15">
        <f>COUNTIF(AD25:AD38,"e")</f>
        <v>4</v>
      </c>
      <c r="AE24" s="15">
        <f>SUM(AE25:AE38)</f>
        <v>117</v>
      </c>
      <c r="AF24" s="15">
        <f>SUM(AF25:AF38)</f>
        <v>84</v>
      </c>
      <c r="AG24" s="15">
        <f>SUM(AG25:AG38)</f>
        <v>45</v>
      </c>
      <c r="AH24" s="15">
        <f>SUM(AH25:AH38)</f>
        <v>0</v>
      </c>
      <c r="AI24" s="16">
        <f>SUM(AI25:AI39)</f>
        <v>11</v>
      </c>
      <c r="AJ24" s="15">
        <f>COUNTIF(AJ25:AJ39,"e")</f>
        <v>2</v>
      </c>
      <c r="AK24" s="15">
        <f>SUM(AK25:AK39)</f>
        <v>45</v>
      </c>
      <c r="AL24" s="15">
        <f>SUM(AL25:AL39)</f>
        <v>9</v>
      </c>
      <c r="AM24" s="15">
        <f>SUM(AM25:AM39)</f>
        <v>45</v>
      </c>
      <c r="AN24" s="15">
        <f>SUM(AN25:AN39)</f>
        <v>9</v>
      </c>
      <c r="AO24" s="16">
        <f>SUM(AO25:AO38)</f>
        <v>0</v>
      </c>
      <c r="AP24" s="15">
        <f>COUNTIF(AP25:AP38,"e")</f>
        <v>0</v>
      </c>
      <c r="AQ24" s="15">
        <f>SUM(AQ25:AQ38)</f>
        <v>0</v>
      </c>
      <c r="AR24" s="15">
        <f>SUM(AR25:AR38)</f>
        <v>0</v>
      </c>
      <c r="AS24" s="15">
        <f>SUM(AS25:AS38)</f>
        <v>0</v>
      </c>
      <c r="AT24" s="15">
        <f>SUM(AT25:AT38)</f>
        <v>0</v>
      </c>
      <c r="AU24" s="16">
        <f>SUM(AU25:AU38)</f>
        <v>0</v>
      </c>
      <c r="AV24" s="15">
        <f>COUNTIF(AV25:AV38,"e")</f>
        <v>0</v>
      </c>
      <c r="AW24" s="15">
        <f>SUM(AW25:AW38)</f>
        <v>0</v>
      </c>
      <c r="AX24" s="15">
        <f>SUM(AX25:AX38)</f>
        <v>0</v>
      </c>
      <c r="AY24" s="15">
        <f>SUM(AY25:AY38)</f>
        <v>0</v>
      </c>
      <c r="AZ24" s="15">
        <f>SUM(AZ25:AZ38)</f>
        <v>0</v>
      </c>
      <c r="BA24" s="17"/>
      <c r="BB24" s="18">
        <f>K24+Q24+W24+AC24+AI24+AO24+AU24</f>
        <v>66</v>
      </c>
      <c r="BC24" s="19">
        <f>(BB24/BB57)*100</f>
        <v>28.947368421052634</v>
      </c>
      <c r="BE24" s="21"/>
      <c r="BF24" s="21"/>
      <c r="BG24" s="21"/>
      <c r="BH24" s="21"/>
      <c r="BI24" s="21"/>
    </row>
    <row r="25" spans="1:61" s="4" customFormat="1" ht="9.9499999999999993" customHeight="1">
      <c r="A25" s="9">
        <v>1</v>
      </c>
      <c r="B25" s="35" t="s">
        <v>84</v>
      </c>
      <c r="C25" s="35" t="s">
        <v>85</v>
      </c>
      <c r="D25" s="48" t="s">
        <v>86</v>
      </c>
      <c r="E25" s="42">
        <f>COUNTIF(K$25:AZ$25,"e")</f>
        <v>1</v>
      </c>
      <c r="F25" s="42">
        <f t="shared" ref="F25:F39" si="10">SUM(G25:J25)</f>
        <v>90</v>
      </c>
      <c r="G25" s="42">
        <f t="shared" ref="G25:G39" si="11">SUM(M25+S25+Y25+AE25+AK25+AQ25+AW25)</f>
        <v>36</v>
      </c>
      <c r="H25" s="42">
        <f t="shared" ref="H25:H39" si="12">SUM(N25+T25+Z25+AF25+AL25+AR25+AX25)</f>
        <v>36</v>
      </c>
      <c r="I25" s="42">
        <f t="shared" ref="I25:I39" si="13">SUM(O25+U25+AA25+AG25+AM25+AS25+AY25)</f>
        <v>18</v>
      </c>
      <c r="J25" s="42">
        <f t="shared" ref="J25:J39" si="14">SUM(P25+V25+AB25+AH25+AN25+AT25+AZ25)</f>
        <v>0</v>
      </c>
      <c r="K25" s="26">
        <v>5</v>
      </c>
      <c r="L25" s="32"/>
      <c r="M25" s="28">
        <v>18</v>
      </c>
      <c r="N25" s="28">
        <v>18</v>
      </c>
      <c r="O25" s="28"/>
      <c r="P25" s="28"/>
      <c r="Q25" s="29">
        <v>5</v>
      </c>
      <c r="R25" s="27" t="s">
        <v>24</v>
      </c>
      <c r="S25" s="36">
        <v>18</v>
      </c>
      <c r="T25" s="31">
        <v>18</v>
      </c>
      <c r="U25" s="31"/>
      <c r="V25" s="31"/>
      <c r="W25" s="43">
        <v>2</v>
      </c>
      <c r="X25" s="45"/>
      <c r="Y25" s="45"/>
      <c r="Z25" s="45"/>
      <c r="AA25" s="45">
        <v>18</v>
      </c>
      <c r="AB25" s="45"/>
      <c r="AC25" s="47"/>
      <c r="AD25" s="42"/>
      <c r="AE25" s="42"/>
      <c r="AF25" s="42"/>
      <c r="AG25" s="42"/>
      <c r="AH25" s="42"/>
      <c r="AI25" s="45"/>
      <c r="AJ25" s="45"/>
      <c r="AK25" s="45"/>
      <c r="AL25" s="45"/>
      <c r="AM25" s="45"/>
      <c r="AN25" s="45"/>
      <c r="AO25" s="47"/>
      <c r="AP25" s="42"/>
      <c r="AQ25" s="42"/>
      <c r="AR25" s="42"/>
      <c r="AS25" s="42"/>
      <c r="AT25" s="31"/>
      <c r="AU25" s="32"/>
      <c r="AV25" s="32"/>
      <c r="AW25" s="28"/>
      <c r="AX25" s="28"/>
      <c r="AY25" s="28"/>
      <c r="AZ25" s="28"/>
      <c r="BA25" s="8"/>
      <c r="BB25" s="3"/>
    </row>
    <row r="26" spans="1:61" ht="9.9499999999999993" customHeight="1">
      <c r="A26" s="9">
        <v>2</v>
      </c>
      <c r="B26" s="92" t="s">
        <v>183</v>
      </c>
      <c r="C26" s="35" t="s">
        <v>87</v>
      </c>
      <c r="D26" s="48" t="s">
        <v>88</v>
      </c>
      <c r="E26" s="42">
        <f>COUNTIF(K$26:AZ$26,"e")</f>
        <v>1</v>
      </c>
      <c r="F26" s="42">
        <f t="shared" si="10"/>
        <v>36</v>
      </c>
      <c r="G26" s="42">
        <f t="shared" si="11"/>
        <v>18</v>
      </c>
      <c r="H26" s="42">
        <f t="shared" si="12"/>
        <v>18</v>
      </c>
      <c r="I26" s="42">
        <f t="shared" si="13"/>
        <v>0</v>
      </c>
      <c r="J26" s="42">
        <f t="shared" si="14"/>
        <v>0</v>
      </c>
      <c r="K26" s="26"/>
      <c r="L26" s="32"/>
      <c r="M26" s="28"/>
      <c r="N26" s="28"/>
      <c r="O26" s="28"/>
      <c r="P26" s="28"/>
      <c r="Q26" s="29"/>
      <c r="R26" s="30"/>
      <c r="S26" s="36"/>
      <c r="T26" s="31"/>
      <c r="U26" s="31"/>
      <c r="V26" s="31"/>
      <c r="W26" s="43">
        <v>5</v>
      </c>
      <c r="X26" s="44" t="s">
        <v>24</v>
      </c>
      <c r="Y26" s="45">
        <v>18</v>
      </c>
      <c r="Z26" s="45">
        <v>18</v>
      </c>
      <c r="AA26" s="45"/>
      <c r="AB26" s="45"/>
      <c r="AC26" s="47"/>
      <c r="AD26" s="42"/>
      <c r="AE26" s="42"/>
      <c r="AF26" s="42"/>
      <c r="AG26" s="42"/>
      <c r="AH26" s="42"/>
      <c r="AI26" s="45"/>
      <c r="AJ26" s="45"/>
      <c r="AK26" s="45"/>
      <c r="AL26" s="45"/>
      <c r="AM26" s="45"/>
      <c r="AN26" s="45"/>
      <c r="AO26" s="47"/>
      <c r="AP26" s="42"/>
      <c r="AQ26" s="42"/>
      <c r="AR26" s="42"/>
      <c r="AS26" s="42"/>
      <c r="AT26" s="31"/>
      <c r="AU26" s="32"/>
      <c r="AV26" s="32"/>
      <c r="AW26" s="28"/>
      <c r="AX26" s="28"/>
      <c r="AY26" s="28"/>
      <c r="AZ26" s="28"/>
      <c r="BA26" s="8"/>
      <c r="BB26" s="3"/>
      <c r="BC26" s="4"/>
      <c r="BE26" s="4"/>
      <c r="BF26" s="4"/>
      <c r="BG26" s="4"/>
      <c r="BH26" s="4"/>
      <c r="BI26" s="4"/>
    </row>
    <row r="27" spans="1:61" ht="9.9499999999999993" customHeight="1">
      <c r="A27" s="9">
        <v>3</v>
      </c>
      <c r="B27" s="35" t="s">
        <v>89</v>
      </c>
      <c r="C27" s="35" t="s">
        <v>90</v>
      </c>
      <c r="D27" s="48" t="s">
        <v>91</v>
      </c>
      <c r="E27" s="42">
        <f>COUNTIF(K$27:AZ$27,"e")</f>
        <v>1</v>
      </c>
      <c r="F27" s="42">
        <f t="shared" si="10"/>
        <v>54</v>
      </c>
      <c r="G27" s="42">
        <f t="shared" si="11"/>
        <v>26</v>
      </c>
      <c r="H27" s="42">
        <f t="shared" si="12"/>
        <v>10</v>
      </c>
      <c r="I27" s="42">
        <f t="shared" si="13"/>
        <v>18</v>
      </c>
      <c r="J27" s="42">
        <f t="shared" si="14"/>
        <v>0</v>
      </c>
      <c r="K27" s="26"/>
      <c r="L27" s="32"/>
      <c r="M27" s="28"/>
      <c r="N27" s="28"/>
      <c r="O27" s="28"/>
      <c r="P27" s="28"/>
      <c r="Q27" s="29"/>
      <c r="R27" s="30"/>
      <c r="S27" s="36"/>
      <c r="T27" s="31"/>
      <c r="U27" s="31"/>
      <c r="V27" s="31"/>
      <c r="W27" s="43">
        <v>2</v>
      </c>
      <c r="X27" s="45"/>
      <c r="Y27" s="45">
        <v>18</v>
      </c>
      <c r="Z27" s="45"/>
      <c r="AA27" s="45"/>
      <c r="AB27" s="45"/>
      <c r="AC27" s="47">
        <v>4</v>
      </c>
      <c r="AD27" s="44" t="s">
        <v>24</v>
      </c>
      <c r="AE27" s="42">
        <v>8</v>
      </c>
      <c r="AF27" s="42">
        <v>10</v>
      </c>
      <c r="AG27" s="42">
        <v>18</v>
      </c>
      <c r="AH27" s="42"/>
      <c r="AI27" s="45"/>
      <c r="AJ27" s="45"/>
      <c r="AK27" s="45"/>
      <c r="AL27" s="45"/>
      <c r="AM27" s="45"/>
      <c r="AN27" s="45"/>
      <c r="AO27" s="47"/>
      <c r="AP27" s="42"/>
      <c r="AQ27" s="42"/>
      <c r="AR27" s="42"/>
      <c r="AS27" s="42"/>
      <c r="AT27" s="31"/>
      <c r="AU27" s="32"/>
      <c r="AV27" s="32"/>
      <c r="AW27" s="28"/>
      <c r="AX27" s="28"/>
      <c r="AY27" s="28"/>
      <c r="AZ27" s="28"/>
      <c r="BA27" s="8"/>
      <c r="BB27" s="3"/>
      <c r="BC27" s="4"/>
      <c r="BE27" s="4"/>
      <c r="BF27" s="4"/>
      <c r="BG27" s="4"/>
      <c r="BH27" s="4"/>
      <c r="BI27" s="4"/>
    </row>
    <row r="28" spans="1:61" ht="9.9499999999999993" customHeight="1">
      <c r="A28" s="9">
        <v>4</v>
      </c>
      <c r="B28" s="35" t="s">
        <v>92</v>
      </c>
      <c r="C28" s="35" t="s">
        <v>93</v>
      </c>
      <c r="D28" s="48" t="s">
        <v>94</v>
      </c>
      <c r="E28" s="42">
        <f>COUNTIF(K$28:AZ$28,"e")</f>
        <v>1</v>
      </c>
      <c r="F28" s="42">
        <f t="shared" si="10"/>
        <v>63</v>
      </c>
      <c r="G28" s="42">
        <f t="shared" si="11"/>
        <v>27</v>
      </c>
      <c r="H28" s="42">
        <f t="shared" si="12"/>
        <v>18</v>
      </c>
      <c r="I28" s="42">
        <f t="shared" si="13"/>
        <v>18</v>
      </c>
      <c r="J28" s="42">
        <f t="shared" si="14"/>
        <v>0</v>
      </c>
      <c r="K28" s="26"/>
      <c r="L28" s="32"/>
      <c r="M28" s="28"/>
      <c r="N28" s="28"/>
      <c r="O28" s="28"/>
      <c r="P28" s="28"/>
      <c r="Q28" s="29"/>
      <c r="R28" s="30"/>
      <c r="S28" s="36"/>
      <c r="T28" s="31"/>
      <c r="U28" s="31"/>
      <c r="V28" s="31"/>
      <c r="W28" s="43">
        <v>4</v>
      </c>
      <c r="X28" s="45"/>
      <c r="Y28" s="45">
        <v>18</v>
      </c>
      <c r="Z28" s="45">
        <v>18</v>
      </c>
      <c r="AA28" s="45"/>
      <c r="AB28" s="45"/>
      <c r="AC28" s="47">
        <v>3</v>
      </c>
      <c r="AD28" s="44" t="s">
        <v>24</v>
      </c>
      <c r="AE28" s="42">
        <v>9</v>
      </c>
      <c r="AF28" s="42"/>
      <c r="AG28" s="42">
        <v>18</v>
      </c>
      <c r="AH28" s="42"/>
      <c r="AI28" s="45"/>
      <c r="AJ28" s="45"/>
      <c r="AK28" s="45"/>
      <c r="AL28" s="45"/>
      <c r="AM28" s="45"/>
      <c r="AN28" s="45"/>
      <c r="AO28" s="47"/>
      <c r="AP28" s="42"/>
      <c r="AQ28" s="42"/>
      <c r="AR28" s="42"/>
      <c r="AS28" s="42"/>
      <c r="AT28" s="31"/>
      <c r="AU28" s="32"/>
      <c r="AV28" s="32"/>
      <c r="AW28" s="28"/>
      <c r="AX28" s="28"/>
      <c r="AY28" s="28"/>
      <c r="AZ28" s="28"/>
      <c r="BA28" s="8"/>
      <c r="BB28" s="3"/>
      <c r="BC28" s="4"/>
      <c r="BE28" s="4"/>
      <c r="BF28" s="4"/>
      <c r="BG28" s="4"/>
      <c r="BH28" s="4"/>
      <c r="BI28" s="4"/>
    </row>
    <row r="29" spans="1:61" ht="9.9499999999999993" customHeight="1">
      <c r="A29" s="9">
        <v>5</v>
      </c>
      <c r="B29" s="35" t="s">
        <v>95</v>
      </c>
      <c r="C29" s="35" t="s">
        <v>96</v>
      </c>
      <c r="D29" s="48" t="s">
        <v>97</v>
      </c>
      <c r="E29" s="42">
        <f>COUNTIF(K$29:AZ$29,"e")</f>
        <v>0</v>
      </c>
      <c r="F29" s="42">
        <f t="shared" si="10"/>
        <v>18</v>
      </c>
      <c r="G29" s="42">
        <f t="shared" si="11"/>
        <v>9</v>
      </c>
      <c r="H29" s="42">
        <f t="shared" si="12"/>
        <v>9</v>
      </c>
      <c r="I29" s="42">
        <f t="shared" si="13"/>
        <v>0</v>
      </c>
      <c r="J29" s="42">
        <f t="shared" si="14"/>
        <v>0</v>
      </c>
      <c r="K29" s="26"/>
      <c r="L29" s="32"/>
      <c r="M29" s="28"/>
      <c r="N29" s="28"/>
      <c r="O29" s="28"/>
      <c r="P29" s="28"/>
      <c r="Q29" s="29"/>
      <c r="R29" s="30"/>
      <c r="S29" s="31"/>
      <c r="T29" s="31"/>
      <c r="U29" s="31"/>
      <c r="V29" s="31"/>
      <c r="W29" s="43"/>
      <c r="X29" s="45"/>
      <c r="Y29" s="45"/>
      <c r="Z29" s="45"/>
      <c r="AA29" s="45"/>
      <c r="AB29" s="45"/>
      <c r="AC29" s="47">
        <v>1</v>
      </c>
      <c r="AD29" s="42"/>
      <c r="AE29" s="42">
        <v>9</v>
      </c>
      <c r="AF29" s="42">
        <v>9</v>
      </c>
      <c r="AG29" s="42"/>
      <c r="AH29" s="42"/>
      <c r="AI29" s="45"/>
      <c r="AJ29" s="45"/>
      <c r="AK29" s="45"/>
      <c r="AL29" s="45"/>
      <c r="AM29" s="45"/>
      <c r="AN29" s="45"/>
      <c r="AO29" s="47"/>
      <c r="AP29" s="42"/>
      <c r="AQ29" s="42"/>
      <c r="AR29" s="42"/>
      <c r="AS29" s="42"/>
      <c r="AT29" s="31"/>
      <c r="AU29" s="32"/>
      <c r="AV29" s="32"/>
      <c r="AW29" s="28"/>
      <c r="AX29" s="28"/>
      <c r="AY29" s="28"/>
      <c r="AZ29" s="28"/>
      <c r="BA29" s="8"/>
      <c r="BB29" s="3"/>
      <c r="BC29" s="4"/>
      <c r="BE29" s="4"/>
      <c r="BF29" s="4"/>
      <c r="BG29" s="4"/>
      <c r="BH29" s="4"/>
      <c r="BI29" s="4"/>
    </row>
    <row r="30" spans="1:61" ht="9.9499999999999993" customHeight="1">
      <c r="A30" s="9">
        <v>6</v>
      </c>
      <c r="B30" s="35" t="s">
        <v>98</v>
      </c>
      <c r="C30" s="35" t="s">
        <v>99</v>
      </c>
      <c r="D30" s="48" t="s">
        <v>100</v>
      </c>
      <c r="E30" s="42">
        <f>COUNTIF(K$30:AZ$30,"e")</f>
        <v>1</v>
      </c>
      <c r="F30" s="42">
        <f t="shared" si="10"/>
        <v>69</v>
      </c>
      <c r="G30" s="42">
        <f t="shared" si="11"/>
        <v>33</v>
      </c>
      <c r="H30" s="42">
        <f t="shared" si="12"/>
        <v>9</v>
      </c>
      <c r="I30" s="42">
        <f t="shared" si="13"/>
        <v>18</v>
      </c>
      <c r="J30" s="42">
        <f t="shared" si="14"/>
        <v>9</v>
      </c>
      <c r="K30" s="26"/>
      <c r="L30" s="32"/>
      <c r="M30" s="28"/>
      <c r="N30" s="28"/>
      <c r="O30" s="28"/>
      <c r="P30" s="28"/>
      <c r="Q30" s="29"/>
      <c r="R30" s="30"/>
      <c r="S30" s="31"/>
      <c r="T30" s="31"/>
      <c r="U30" s="31"/>
      <c r="V30" s="31"/>
      <c r="W30" s="43"/>
      <c r="X30" s="45"/>
      <c r="Y30" s="45"/>
      <c r="Z30" s="45"/>
      <c r="AA30" s="45"/>
      <c r="AB30" s="45"/>
      <c r="AC30" s="47">
        <v>2</v>
      </c>
      <c r="AD30" s="42"/>
      <c r="AE30" s="42">
        <v>15</v>
      </c>
      <c r="AF30" s="42">
        <v>9</v>
      </c>
      <c r="AG30" s="42"/>
      <c r="AH30" s="42"/>
      <c r="AI30" s="43">
        <v>4</v>
      </c>
      <c r="AJ30" s="44" t="s">
        <v>24</v>
      </c>
      <c r="AK30" s="45">
        <v>18</v>
      </c>
      <c r="AL30" s="45"/>
      <c r="AM30" s="45">
        <v>18</v>
      </c>
      <c r="AN30" s="45">
        <v>9</v>
      </c>
      <c r="AO30" s="47"/>
      <c r="AP30" s="42"/>
      <c r="AQ30" s="42"/>
      <c r="AR30" s="42"/>
      <c r="AS30" s="42"/>
      <c r="AT30" s="31"/>
      <c r="AU30" s="32"/>
      <c r="AV30" s="32"/>
      <c r="AW30" s="28"/>
      <c r="AX30" s="28"/>
      <c r="AY30" s="28"/>
      <c r="AZ30" s="28"/>
      <c r="BA30" s="8"/>
      <c r="BB30" s="3"/>
      <c r="BC30" s="4"/>
      <c r="BE30" s="4"/>
      <c r="BF30" s="4"/>
      <c r="BG30" s="4"/>
      <c r="BH30" s="4"/>
      <c r="BI30" s="4"/>
    </row>
    <row r="31" spans="1:61" ht="9.9499999999999993" customHeight="1">
      <c r="A31" s="9">
        <v>7</v>
      </c>
      <c r="B31" s="35" t="s">
        <v>101</v>
      </c>
      <c r="C31" s="35" t="s">
        <v>102</v>
      </c>
      <c r="D31" s="48" t="s">
        <v>103</v>
      </c>
      <c r="E31" s="42">
        <f>COUNTIF(K$31:AZ$31,"e")</f>
        <v>1</v>
      </c>
      <c r="F31" s="42">
        <f t="shared" si="10"/>
        <v>56</v>
      </c>
      <c r="G31" s="42">
        <f t="shared" si="11"/>
        <v>36</v>
      </c>
      <c r="H31" s="42">
        <f t="shared" si="12"/>
        <v>20</v>
      </c>
      <c r="I31" s="42">
        <f t="shared" si="13"/>
        <v>0</v>
      </c>
      <c r="J31" s="42">
        <f t="shared" si="14"/>
        <v>0</v>
      </c>
      <c r="K31" s="26"/>
      <c r="L31" s="32"/>
      <c r="M31" s="28"/>
      <c r="N31" s="28"/>
      <c r="O31" s="28"/>
      <c r="P31" s="28"/>
      <c r="Q31" s="29"/>
      <c r="R31" s="30"/>
      <c r="S31" s="31"/>
      <c r="T31" s="31"/>
      <c r="U31" s="31"/>
      <c r="V31" s="31"/>
      <c r="W31" s="43">
        <v>2</v>
      </c>
      <c r="X31" s="45"/>
      <c r="Y31" s="45">
        <v>20</v>
      </c>
      <c r="Z31" s="45"/>
      <c r="AA31" s="45"/>
      <c r="AB31" s="45"/>
      <c r="AC31" s="47">
        <v>3</v>
      </c>
      <c r="AD31" s="44" t="s">
        <v>24</v>
      </c>
      <c r="AE31" s="42">
        <v>16</v>
      </c>
      <c r="AF31" s="42">
        <v>20</v>
      </c>
      <c r="AG31" s="42"/>
      <c r="AH31" s="42"/>
      <c r="AI31" s="43"/>
      <c r="AJ31" s="45"/>
      <c r="AK31" s="45"/>
      <c r="AL31" s="45"/>
      <c r="AM31" s="45"/>
      <c r="AN31" s="45"/>
      <c r="AO31" s="47"/>
      <c r="AP31" s="42"/>
      <c r="AQ31" s="42"/>
      <c r="AR31" s="42"/>
      <c r="AS31" s="42"/>
      <c r="AT31" s="31"/>
      <c r="AU31" s="32"/>
      <c r="AV31" s="32"/>
      <c r="AW31" s="28"/>
      <c r="AX31" s="28"/>
      <c r="AY31" s="28"/>
      <c r="AZ31" s="28"/>
      <c r="BA31" s="8"/>
      <c r="BB31" s="3"/>
      <c r="BC31" s="4"/>
      <c r="BE31" s="4"/>
      <c r="BF31" s="4"/>
      <c r="BG31" s="4"/>
      <c r="BH31" s="4"/>
      <c r="BI31" s="4"/>
    </row>
    <row r="32" spans="1:61" ht="9.9499999999999993" customHeight="1">
      <c r="A32" s="9">
        <v>8</v>
      </c>
      <c r="B32" s="35" t="s">
        <v>104</v>
      </c>
      <c r="C32" s="35" t="s">
        <v>105</v>
      </c>
      <c r="D32" s="48" t="s">
        <v>106</v>
      </c>
      <c r="E32" s="42">
        <f>COUNTIF(K$32:AZ$32,"e")</f>
        <v>0</v>
      </c>
      <c r="F32" s="42">
        <f t="shared" si="10"/>
        <v>27</v>
      </c>
      <c r="G32" s="42">
        <f t="shared" si="11"/>
        <v>18</v>
      </c>
      <c r="H32" s="42">
        <f t="shared" si="12"/>
        <v>0</v>
      </c>
      <c r="I32" s="42">
        <f t="shared" si="13"/>
        <v>9</v>
      </c>
      <c r="J32" s="42">
        <f t="shared" si="14"/>
        <v>0</v>
      </c>
      <c r="K32" s="26"/>
      <c r="L32" s="32"/>
      <c r="M32" s="32"/>
      <c r="N32" s="32"/>
      <c r="O32" s="32"/>
      <c r="P32" s="32"/>
      <c r="Q32" s="29"/>
      <c r="R32" s="30"/>
      <c r="S32" s="31"/>
      <c r="T32" s="31"/>
      <c r="U32" s="31"/>
      <c r="V32" s="31"/>
      <c r="W32" s="43">
        <v>3</v>
      </c>
      <c r="X32" s="45"/>
      <c r="Y32" s="45">
        <v>18</v>
      </c>
      <c r="Z32" s="45"/>
      <c r="AA32" s="45">
        <v>9</v>
      </c>
      <c r="AB32" s="45"/>
      <c r="AC32" s="47"/>
      <c r="AD32" s="42"/>
      <c r="AE32" s="42"/>
      <c r="AF32" s="42"/>
      <c r="AG32" s="42"/>
      <c r="AH32" s="42"/>
      <c r="AI32" s="43"/>
      <c r="AJ32" s="45"/>
      <c r="AK32" s="45"/>
      <c r="AL32" s="45"/>
      <c r="AM32" s="45"/>
      <c r="AN32" s="45"/>
      <c r="AO32" s="47"/>
      <c r="AP32" s="42"/>
      <c r="AQ32" s="42"/>
      <c r="AR32" s="42"/>
      <c r="AS32" s="42"/>
      <c r="AT32" s="31"/>
      <c r="AU32" s="32"/>
      <c r="AV32" s="32"/>
      <c r="AW32" s="28"/>
      <c r="AX32" s="28"/>
      <c r="AY32" s="28"/>
      <c r="AZ32" s="28"/>
      <c r="BA32" s="8"/>
      <c r="BB32" s="3"/>
      <c r="BC32" s="4"/>
      <c r="BE32" s="4"/>
      <c r="BF32" s="4"/>
      <c r="BG32" s="4"/>
      <c r="BH32" s="4"/>
      <c r="BI32" s="4"/>
    </row>
    <row r="33" spans="1:61" ht="9.9499999999999993" customHeight="1">
      <c r="A33" s="9">
        <v>9</v>
      </c>
      <c r="B33" s="35" t="s">
        <v>107</v>
      </c>
      <c r="C33" s="35" t="s">
        <v>108</v>
      </c>
      <c r="D33" s="48" t="s">
        <v>109</v>
      </c>
      <c r="E33" s="42">
        <f>COUNTIF(K$33:AZ$33,"e")</f>
        <v>1</v>
      </c>
      <c r="F33" s="42">
        <f t="shared" si="10"/>
        <v>36</v>
      </c>
      <c r="G33" s="42">
        <f t="shared" si="11"/>
        <v>18</v>
      </c>
      <c r="H33" s="42">
        <f t="shared" si="12"/>
        <v>9</v>
      </c>
      <c r="I33" s="42">
        <f t="shared" si="13"/>
        <v>9</v>
      </c>
      <c r="J33" s="42">
        <f t="shared" si="14"/>
        <v>0</v>
      </c>
      <c r="K33" s="26"/>
      <c r="L33" s="32"/>
      <c r="M33" s="32"/>
      <c r="N33" s="32"/>
      <c r="O33" s="32"/>
      <c r="P33" s="32"/>
      <c r="Q33" s="29"/>
      <c r="R33" s="30"/>
      <c r="S33" s="31"/>
      <c r="T33" s="31"/>
      <c r="U33" s="31"/>
      <c r="V33" s="31"/>
      <c r="W33" s="43"/>
      <c r="X33" s="45"/>
      <c r="Y33" s="45"/>
      <c r="Z33" s="45"/>
      <c r="AA33" s="45"/>
      <c r="AB33" s="45"/>
      <c r="AC33" s="47">
        <v>4</v>
      </c>
      <c r="AD33" s="44" t="s">
        <v>24</v>
      </c>
      <c r="AE33" s="42">
        <v>18</v>
      </c>
      <c r="AF33" s="42">
        <v>9</v>
      </c>
      <c r="AG33" s="42">
        <v>9</v>
      </c>
      <c r="AH33" s="42"/>
      <c r="AI33" s="43"/>
      <c r="AJ33" s="45"/>
      <c r="AK33" s="45"/>
      <c r="AL33" s="45"/>
      <c r="AM33" s="45"/>
      <c r="AN33" s="45"/>
      <c r="AO33" s="47"/>
      <c r="AP33" s="42"/>
      <c r="AQ33" s="42"/>
      <c r="AR33" s="42"/>
      <c r="AS33" s="42"/>
      <c r="AT33" s="31"/>
      <c r="AU33" s="32"/>
      <c r="AV33" s="32"/>
      <c r="AW33" s="28"/>
      <c r="AX33" s="28"/>
      <c r="AY33" s="28"/>
      <c r="AZ33" s="28"/>
      <c r="BA33" s="8"/>
      <c r="BB33" s="3"/>
      <c r="BC33" s="4"/>
      <c r="BE33" s="4"/>
      <c r="BF33" s="4"/>
      <c r="BG33" s="4"/>
      <c r="BH33" s="4"/>
      <c r="BI33" s="4"/>
    </row>
    <row r="34" spans="1:61" ht="9.9499999999999993" customHeight="1">
      <c r="A34" s="9">
        <v>10</v>
      </c>
      <c r="B34" s="35" t="s">
        <v>110</v>
      </c>
      <c r="C34" s="35" t="s">
        <v>111</v>
      </c>
      <c r="D34" s="48" t="s">
        <v>112</v>
      </c>
      <c r="E34" s="42">
        <f>COUNTIF(K$34:AZ$34,"e")</f>
        <v>0</v>
      </c>
      <c r="F34" s="42">
        <f t="shared" si="10"/>
        <v>54</v>
      </c>
      <c r="G34" s="42">
        <f t="shared" si="11"/>
        <v>27</v>
      </c>
      <c r="H34" s="42">
        <f t="shared" si="12"/>
        <v>9</v>
      </c>
      <c r="I34" s="42">
        <f t="shared" si="13"/>
        <v>18</v>
      </c>
      <c r="J34" s="42">
        <f t="shared" si="14"/>
        <v>0</v>
      </c>
      <c r="K34" s="26"/>
      <c r="L34" s="32"/>
      <c r="M34" s="28"/>
      <c r="N34" s="28"/>
      <c r="O34" s="28"/>
      <c r="P34" s="28"/>
      <c r="Q34" s="29"/>
      <c r="R34" s="30"/>
      <c r="S34" s="31"/>
      <c r="T34" s="31"/>
      <c r="U34" s="31"/>
      <c r="V34" s="31"/>
      <c r="W34" s="43"/>
      <c r="X34" s="45"/>
      <c r="Y34" s="45"/>
      <c r="Z34" s="45"/>
      <c r="AA34" s="45"/>
      <c r="AB34" s="45"/>
      <c r="AC34" s="47">
        <v>3</v>
      </c>
      <c r="AD34" s="42"/>
      <c r="AE34" s="42">
        <v>27</v>
      </c>
      <c r="AF34" s="42">
        <v>9</v>
      </c>
      <c r="AG34" s="42"/>
      <c r="AH34" s="42"/>
      <c r="AI34" s="43">
        <v>2</v>
      </c>
      <c r="AJ34" s="45"/>
      <c r="AK34" s="45"/>
      <c r="AL34" s="45"/>
      <c r="AM34" s="45">
        <v>18</v>
      </c>
      <c r="AN34" s="45"/>
      <c r="AO34" s="47"/>
      <c r="AP34" s="42"/>
      <c r="AQ34" s="42"/>
      <c r="AR34" s="42"/>
      <c r="AS34" s="42"/>
      <c r="AT34" s="31"/>
      <c r="AU34" s="32"/>
      <c r="AV34" s="32"/>
      <c r="AW34" s="28"/>
      <c r="AX34" s="28"/>
      <c r="AY34" s="28"/>
      <c r="AZ34" s="28"/>
      <c r="BA34" s="8"/>
      <c r="BB34" s="3"/>
      <c r="BC34" s="4"/>
      <c r="BE34" s="4"/>
      <c r="BF34" s="4"/>
      <c r="BG34" s="4"/>
      <c r="BH34" s="4"/>
      <c r="BI34" s="4"/>
    </row>
    <row r="35" spans="1:61" ht="9.9499999999999993" customHeight="1">
      <c r="A35" s="9">
        <v>11</v>
      </c>
      <c r="B35" s="35" t="s">
        <v>113</v>
      </c>
      <c r="C35" s="35" t="s">
        <v>114</v>
      </c>
      <c r="D35" s="48" t="s">
        <v>115</v>
      </c>
      <c r="E35" s="42">
        <f>COUNTIF(K$35:AZ$35,"e")</f>
        <v>0</v>
      </c>
      <c r="F35" s="42">
        <f t="shared" si="10"/>
        <v>30</v>
      </c>
      <c r="G35" s="42">
        <f t="shared" si="11"/>
        <v>15</v>
      </c>
      <c r="H35" s="42">
        <f t="shared" si="12"/>
        <v>15</v>
      </c>
      <c r="I35" s="42">
        <f t="shared" si="13"/>
        <v>0</v>
      </c>
      <c r="J35" s="42">
        <f t="shared" si="14"/>
        <v>0</v>
      </c>
      <c r="K35" s="26"/>
      <c r="L35" s="32"/>
      <c r="M35" s="32"/>
      <c r="N35" s="32"/>
      <c r="O35" s="32"/>
      <c r="P35" s="32"/>
      <c r="Q35" s="29"/>
      <c r="R35" s="30"/>
      <c r="S35" s="30"/>
      <c r="T35" s="30"/>
      <c r="U35" s="30"/>
      <c r="V35" s="30"/>
      <c r="W35" s="43">
        <v>2</v>
      </c>
      <c r="X35" s="45"/>
      <c r="Y35" s="45">
        <v>15</v>
      </c>
      <c r="Z35" s="45">
        <v>15</v>
      </c>
      <c r="AA35" s="45"/>
      <c r="AB35" s="45"/>
      <c r="AC35" s="47"/>
      <c r="AD35" s="42"/>
      <c r="AE35" s="42"/>
      <c r="AF35" s="42"/>
      <c r="AG35" s="42"/>
      <c r="AH35" s="42"/>
      <c r="AI35" s="43"/>
      <c r="AJ35" s="45"/>
      <c r="AK35" s="45"/>
      <c r="AL35" s="45"/>
      <c r="AM35" s="45"/>
      <c r="AN35" s="45"/>
      <c r="AO35" s="47"/>
      <c r="AP35" s="42"/>
      <c r="AQ35" s="42"/>
      <c r="AR35" s="42"/>
      <c r="AS35" s="42"/>
      <c r="AT35" s="31"/>
      <c r="AU35" s="32"/>
      <c r="AV35" s="32"/>
      <c r="AW35" s="28"/>
      <c r="AX35" s="28"/>
      <c r="AY35" s="28"/>
      <c r="AZ35" s="28"/>
      <c r="BA35" s="8"/>
      <c r="BB35" s="3"/>
      <c r="BC35" s="4"/>
      <c r="BE35" s="4"/>
      <c r="BF35" s="4"/>
      <c r="BG35" s="4"/>
      <c r="BH35" s="4"/>
      <c r="BI35" s="4"/>
    </row>
    <row r="36" spans="1:61" ht="9.9499999999999993" customHeight="1">
      <c r="A36" s="9">
        <v>12</v>
      </c>
      <c r="B36" s="35" t="s">
        <v>116</v>
      </c>
      <c r="C36" s="35" t="s">
        <v>117</v>
      </c>
      <c r="D36" s="48" t="s">
        <v>118</v>
      </c>
      <c r="E36" s="42">
        <f>COUNTIF(K$36:AZ$36,"e")</f>
        <v>1</v>
      </c>
      <c r="F36" s="42">
        <f t="shared" si="10"/>
        <v>36</v>
      </c>
      <c r="G36" s="42">
        <f t="shared" si="11"/>
        <v>18</v>
      </c>
      <c r="H36" s="42">
        <f t="shared" si="12"/>
        <v>18</v>
      </c>
      <c r="I36" s="42">
        <f t="shared" si="13"/>
        <v>0</v>
      </c>
      <c r="J36" s="42">
        <f t="shared" si="14"/>
        <v>0</v>
      </c>
      <c r="K36" s="26"/>
      <c r="L36" s="32"/>
      <c r="M36" s="32"/>
      <c r="N36" s="32"/>
      <c r="O36" s="32"/>
      <c r="P36" s="32"/>
      <c r="Q36" s="29"/>
      <c r="R36" s="30"/>
      <c r="S36" s="30"/>
      <c r="T36" s="30"/>
      <c r="U36" s="30"/>
      <c r="V36" s="30"/>
      <c r="W36" s="43">
        <v>2</v>
      </c>
      <c r="X36" s="44" t="s">
        <v>24</v>
      </c>
      <c r="Y36" s="45">
        <v>18</v>
      </c>
      <c r="Z36" s="45"/>
      <c r="AA36" s="45"/>
      <c r="AB36" s="45"/>
      <c r="AC36" s="47">
        <v>2</v>
      </c>
      <c r="AD36" s="42"/>
      <c r="AE36" s="42"/>
      <c r="AF36" s="42">
        <v>18</v>
      </c>
      <c r="AG36" s="42"/>
      <c r="AH36" s="42"/>
      <c r="AI36" s="43"/>
      <c r="AJ36" s="45"/>
      <c r="AK36" s="45"/>
      <c r="AL36" s="45"/>
      <c r="AM36" s="45"/>
      <c r="AN36" s="45"/>
      <c r="AO36" s="47"/>
      <c r="AP36" s="42"/>
      <c r="AQ36" s="42"/>
      <c r="AR36" s="42"/>
      <c r="AS36" s="42"/>
      <c r="AT36" s="31"/>
      <c r="AU36" s="32"/>
      <c r="AV36" s="32"/>
      <c r="AW36" s="28"/>
      <c r="AX36" s="28"/>
      <c r="AY36" s="28"/>
      <c r="AZ36" s="28"/>
      <c r="BA36" s="8"/>
      <c r="BB36" s="3"/>
      <c r="BC36" s="4"/>
      <c r="BE36" s="4"/>
      <c r="BF36" s="4"/>
      <c r="BG36" s="4"/>
      <c r="BH36" s="4"/>
      <c r="BI36" s="4"/>
    </row>
    <row r="37" spans="1:61" ht="9.9499999999999993" customHeight="1">
      <c r="A37" s="9">
        <v>13</v>
      </c>
      <c r="B37" s="35" t="s">
        <v>119</v>
      </c>
      <c r="C37" s="35" t="s">
        <v>120</v>
      </c>
      <c r="D37" s="48" t="s">
        <v>121</v>
      </c>
      <c r="E37" s="42">
        <f>COUNTIF(K$37:AZ$37,"e")</f>
        <v>0</v>
      </c>
      <c r="F37" s="42">
        <f t="shared" si="10"/>
        <v>18</v>
      </c>
      <c r="G37" s="42">
        <f t="shared" si="11"/>
        <v>9</v>
      </c>
      <c r="H37" s="42">
        <f t="shared" si="12"/>
        <v>0</v>
      </c>
      <c r="I37" s="42">
        <f t="shared" si="13"/>
        <v>9</v>
      </c>
      <c r="J37" s="42">
        <f t="shared" si="14"/>
        <v>0</v>
      </c>
      <c r="K37" s="26"/>
      <c r="L37" s="32"/>
      <c r="M37" s="32"/>
      <c r="N37" s="32"/>
      <c r="O37" s="32"/>
      <c r="P37" s="32"/>
      <c r="Q37" s="29"/>
      <c r="R37" s="30"/>
      <c r="S37" s="30"/>
      <c r="T37" s="30"/>
      <c r="U37" s="30"/>
      <c r="V37" s="30"/>
      <c r="W37" s="43"/>
      <c r="X37" s="45"/>
      <c r="Y37" s="45"/>
      <c r="Z37" s="45"/>
      <c r="AA37" s="45"/>
      <c r="AB37" s="45"/>
      <c r="AC37" s="47"/>
      <c r="AD37" s="42"/>
      <c r="AE37" s="42"/>
      <c r="AF37" s="42"/>
      <c r="AG37" s="42"/>
      <c r="AH37" s="42"/>
      <c r="AI37" s="43">
        <v>2</v>
      </c>
      <c r="AJ37" s="45"/>
      <c r="AK37" s="45">
        <v>9</v>
      </c>
      <c r="AL37" s="45"/>
      <c r="AM37" s="45">
        <v>9</v>
      </c>
      <c r="AN37" s="45"/>
      <c r="AO37" s="47"/>
      <c r="AP37" s="42"/>
      <c r="AQ37" s="42"/>
      <c r="AR37" s="42"/>
      <c r="AS37" s="42"/>
      <c r="AT37" s="31"/>
      <c r="AU37" s="32"/>
      <c r="AV37" s="32"/>
      <c r="AW37" s="28"/>
      <c r="AX37" s="28"/>
      <c r="AY37" s="28"/>
      <c r="AZ37" s="28"/>
      <c r="BA37" s="8"/>
      <c r="BB37" s="3"/>
      <c r="BC37" s="4"/>
      <c r="BE37" s="4"/>
      <c r="BF37" s="4"/>
      <c r="BG37" s="4"/>
      <c r="BH37" s="4"/>
      <c r="BI37" s="4"/>
    </row>
    <row r="38" spans="1:61" ht="9.9499999999999993" customHeight="1">
      <c r="A38" s="9">
        <v>14</v>
      </c>
      <c r="B38" s="35" t="s">
        <v>122</v>
      </c>
      <c r="C38" s="35" t="s">
        <v>123</v>
      </c>
      <c r="D38" s="48" t="s">
        <v>124</v>
      </c>
      <c r="E38" s="42">
        <f>COUNTIF(K$38:AZ$38,"e")</f>
        <v>0</v>
      </c>
      <c r="F38" s="42">
        <f t="shared" si="10"/>
        <v>15</v>
      </c>
      <c r="G38" s="42">
        <f t="shared" si="11"/>
        <v>15</v>
      </c>
      <c r="H38" s="42">
        <f t="shared" si="12"/>
        <v>0</v>
      </c>
      <c r="I38" s="42">
        <f t="shared" si="13"/>
        <v>0</v>
      </c>
      <c r="J38" s="42">
        <f t="shared" si="14"/>
        <v>0</v>
      </c>
      <c r="K38" s="26"/>
      <c r="L38" s="32"/>
      <c r="M38" s="32"/>
      <c r="N38" s="32"/>
      <c r="O38" s="32"/>
      <c r="P38" s="32"/>
      <c r="Q38" s="29"/>
      <c r="R38" s="30"/>
      <c r="S38" s="30"/>
      <c r="T38" s="30"/>
      <c r="U38" s="30"/>
      <c r="V38" s="30"/>
      <c r="W38" s="43"/>
      <c r="X38" s="45"/>
      <c r="Y38" s="45"/>
      <c r="Z38" s="45"/>
      <c r="AA38" s="45"/>
      <c r="AB38" s="45"/>
      <c r="AC38" s="47">
        <v>1</v>
      </c>
      <c r="AD38" s="42"/>
      <c r="AE38" s="42">
        <v>15</v>
      </c>
      <c r="AF38" s="42"/>
      <c r="AG38" s="42"/>
      <c r="AH38" s="42"/>
      <c r="AI38" s="43"/>
      <c r="AJ38" s="45"/>
      <c r="AK38" s="45"/>
      <c r="AL38" s="45"/>
      <c r="AM38" s="45"/>
      <c r="AN38" s="45"/>
      <c r="AO38" s="47"/>
      <c r="AP38" s="42"/>
      <c r="AQ38" s="42"/>
      <c r="AR38" s="42"/>
      <c r="AS38" s="42"/>
      <c r="AT38" s="31"/>
      <c r="AU38" s="32"/>
      <c r="AV38" s="32"/>
      <c r="AW38" s="28"/>
      <c r="AX38" s="28"/>
      <c r="AY38" s="28"/>
      <c r="AZ38" s="28"/>
      <c r="BA38" s="8"/>
      <c r="BB38" s="3"/>
      <c r="BC38" s="4"/>
      <c r="BE38" s="4"/>
      <c r="BF38" s="4"/>
      <c r="BG38" s="4"/>
      <c r="BH38" s="4"/>
      <c r="BI38" s="4"/>
    </row>
    <row r="39" spans="1:61" ht="9.9499999999999993" customHeight="1">
      <c r="A39" s="9">
        <v>15</v>
      </c>
      <c r="B39" s="35" t="s">
        <v>125</v>
      </c>
      <c r="C39" s="35"/>
      <c r="D39" s="48" t="s">
        <v>126</v>
      </c>
      <c r="E39" s="42">
        <f>COUNTIF(K$39:AZ$39,"e")</f>
        <v>1</v>
      </c>
      <c r="F39" s="42">
        <f t="shared" si="10"/>
        <v>27</v>
      </c>
      <c r="G39" s="42">
        <f t="shared" si="11"/>
        <v>18</v>
      </c>
      <c r="H39" s="42">
        <f t="shared" si="12"/>
        <v>9</v>
      </c>
      <c r="I39" s="42">
        <f t="shared" si="13"/>
        <v>0</v>
      </c>
      <c r="J39" s="42">
        <f t="shared" si="14"/>
        <v>0</v>
      </c>
      <c r="K39" s="26"/>
      <c r="L39" s="32"/>
      <c r="M39" s="28"/>
      <c r="N39" s="28"/>
      <c r="O39" s="28"/>
      <c r="P39" s="28"/>
      <c r="Q39" s="29"/>
      <c r="R39" s="30"/>
      <c r="S39" s="31"/>
      <c r="T39" s="31"/>
      <c r="U39" s="31"/>
      <c r="V39" s="31"/>
      <c r="W39" s="43"/>
      <c r="X39" s="45"/>
      <c r="Y39" s="45"/>
      <c r="Z39" s="45"/>
      <c r="AA39" s="45"/>
      <c r="AB39" s="45"/>
      <c r="AC39" s="47"/>
      <c r="AD39" s="42"/>
      <c r="AE39" s="42"/>
      <c r="AF39" s="42"/>
      <c r="AG39" s="42"/>
      <c r="AH39" s="42"/>
      <c r="AI39" s="43">
        <v>3</v>
      </c>
      <c r="AJ39" s="44" t="s">
        <v>24</v>
      </c>
      <c r="AK39" s="45">
        <v>18</v>
      </c>
      <c r="AL39" s="45">
        <v>9</v>
      </c>
      <c r="AM39" s="45"/>
      <c r="AN39" s="45"/>
      <c r="AO39" s="47"/>
      <c r="AP39" s="42"/>
      <c r="AQ39" s="42"/>
      <c r="AR39" s="42"/>
      <c r="AS39" s="42"/>
      <c r="AT39" s="31"/>
      <c r="AU39" s="32"/>
      <c r="AV39" s="32"/>
      <c r="AW39" s="28"/>
      <c r="AX39" s="28"/>
      <c r="AY39" s="28"/>
      <c r="AZ39" s="28"/>
      <c r="BA39" s="8"/>
      <c r="BB39" s="3"/>
      <c r="BC39" s="4"/>
      <c r="BE39" s="4"/>
      <c r="BF39" s="4"/>
      <c r="BG39" s="4"/>
      <c r="BH39" s="4"/>
      <c r="BI39" s="4"/>
    </row>
    <row r="40" spans="1:61" ht="9.9499999999999993" customHeight="1">
      <c r="A40" s="50" t="s">
        <v>127</v>
      </c>
      <c r="B40" s="51"/>
      <c r="C40" s="51"/>
      <c r="D40" s="52" t="s">
        <v>128</v>
      </c>
      <c r="E40" s="53">
        <f>SUM(E41:E55)</f>
        <v>5</v>
      </c>
      <c r="F40" s="53">
        <f>SUM(F41:F53)</f>
        <v>389</v>
      </c>
      <c r="G40" s="53">
        <f>SUM(G41:G55)</f>
        <v>198</v>
      </c>
      <c r="H40" s="53">
        <f>SUM(H41:H55)</f>
        <v>27</v>
      </c>
      <c r="I40" s="53">
        <f>SUM(I41:I55)</f>
        <v>126</v>
      </c>
      <c r="J40" s="53">
        <f>SUM(J41:J53)</f>
        <v>38</v>
      </c>
      <c r="K40" s="54">
        <f>SUM(K41:K55)</f>
        <v>0</v>
      </c>
      <c r="L40" s="15">
        <f>COUNTIF(L41:L55,"e")</f>
        <v>0</v>
      </c>
      <c r="M40" s="53">
        <f>SUM(M41:M55)</f>
        <v>0</v>
      </c>
      <c r="N40" s="53">
        <f>SUM(N41:N55)</f>
        <v>0</v>
      </c>
      <c r="O40" s="53">
        <f>SUM(O41:O55)</f>
        <v>0</v>
      </c>
      <c r="P40" s="53">
        <f>SUM(P41:P55)</f>
        <v>0</v>
      </c>
      <c r="Q40" s="54">
        <f>SUM(Q41:Q55)</f>
        <v>0</v>
      </c>
      <c r="R40" s="15">
        <f>COUNTIF(R41:R55,"e")</f>
        <v>0</v>
      </c>
      <c r="S40" s="53">
        <f>SUM(S41:S55)</f>
        <v>0</v>
      </c>
      <c r="T40" s="53">
        <f>SUM(T41:T55)</f>
        <v>0</v>
      </c>
      <c r="U40" s="53">
        <f>SUM(U41:U55)</f>
        <v>0</v>
      </c>
      <c r="V40" s="53">
        <f>SUM(V41:V55)</f>
        <v>0</v>
      </c>
      <c r="W40" s="54">
        <f>SUM(W41:W55)</f>
        <v>0</v>
      </c>
      <c r="X40" s="15">
        <f>COUNTIF(X41:X55,"e")</f>
        <v>0</v>
      </c>
      <c r="Y40" s="53">
        <f>SUM(Y41:Y55)</f>
        <v>0</v>
      </c>
      <c r="Z40" s="53">
        <f>SUM(Z41:Z55)</f>
        <v>0</v>
      </c>
      <c r="AA40" s="53">
        <f>SUM(AA41:AA55)</f>
        <v>0</v>
      </c>
      <c r="AB40" s="53">
        <f>SUM(AB41:AB55)</f>
        <v>0</v>
      </c>
      <c r="AC40" s="54">
        <f>SUM(AC41:AC55)</f>
        <v>9</v>
      </c>
      <c r="AD40" s="15">
        <f>COUNTIF(AD41:AD55,"e")</f>
        <v>0</v>
      </c>
      <c r="AE40" s="53">
        <f>SUM(AE41:AE55)</f>
        <v>9</v>
      </c>
      <c r="AF40" s="53">
        <f>SUM(AF41:AF55)</f>
        <v>0</v>
      </c>
      <c r="AG40" s="53">
        <f>SUM(AG41:AG55)</f>
        <v>0</v>
      </c>
      <c r="AH40" s="53">
        <f>SUM(AH41:AH55)</f>
        <v>0</v>
      </c>
      <c r="AI40" s="54">
        <f>SUM(AI41:AI55)</f>
        <v>17</v>
      </c>
      <c r="AJ40" s="15">
        <f>COUNTIF(AJ41:AJ55,"e")</f>
        <v>2</v>
      </c>
      <c r="AK40" s="53">
        <f>SUM(AK41:AK55)</f>
        <v>90</v>
      </c>
      <c r="AL40" s="53">
        <f>SUM(AL41:AL55)</f>
        <v>0</v>
      </c>
      <c r="AM40" s="53">
        <f>SUM(AM41:AM55)</f>
        <v>63</v>
      </c>
      <c r="AN40" s="53">
        <f>SUM(AN41:AN55)</f>
        <v>18</v>
      </c>
      <c r="AO40" s="54">
        <f>SUM(AO41:AO55)</f>
        <v>33</v>
      </c>
      <c r="AP40" s="15">
        <f>COUNTIF(AP41:AP55,"e")</f>
        <v>3</v>
      </c>
      <c r="AQ40" s="53">
        <f>SUM(AQ41:AQ55)</f>
        <v>99</v>
      </c>
      <c r="AR40" s="53">
        <f>SUM(AR41:AR55)</f>
        <v>27</v>
      </c>
      <c r="AS40" s="53">
        <f>SUM(AS41:AS55)</f>
        <v>63</v>
      </c>
      <c r="AT40" s="53">
        <f>SUM(AT41:AT55)</f>
        <v>0</v>
      </c>
      <c r="AU40" s="54">
        <f>SUM(AU41:AU55)</f>
        <v>35</v>
      </c>
      <c r="AV40" s="15">
        <f>COUNTIF(AV41:AV55,"e")</f>
        <v>0</v>
      </c>
      <c r="AW40" s="53">
        <f>SUM(AW41:AW55)</f>
        <v>0</v>
      </c>
      <c r="AX40" s="53">
        <f>SUM(AX41:AX55)</f>
        <v>0</v>
      </c>
      <c r="AY40" s="53">
        <f>SUM(AY41:AY55)</f>
        <v>0</v>
      </c>
      <c r="AZ40" s="53">
        <f>SUM(AZ41:AZ55)</f>
        <v>20</v>
      </c>
      <c r="BA40" s="8"/>
      <c r="BB40" s="18">
        <f>K40+Q40+W40+AC40+AI40+AO40+AU40+Q8+W8+AC8+AI8</f>
        <v>102</v>
      </c>
      <c r="BC40" s="19">
        <f>(BB40/BB57)*100</f>
        <v>44.736842105263158</v>
      </c>
      <c r="BD40" t="s">
        <v>129</v>
      </c>
      <c r="BE40" s="4"/>
      <c r="BF40" s="4"/>
      <c r="BG40" s="4"/>
      <c r="BH40" s="4"/>
      <c r="BI40" s="4"/>
    </row>
    <row r="41" spans="1:61" ht="9.9499999999999993" customHeight="1">
      <c r="A41" s="9">
        <v>1</v>
      </c>
      <c r="B41" s="23" t="s">
        <v>130</v>
      </c>
      <c r="C41" s="35" t="s">
        <v>131</v>
      </c>
      <c r="D41" s="55" t="s">
        <v>132</v>
      </c>
      <c r="E41" s="42">
        <f>COUNTIF(K$41:AZ$41,"e")</f>
        <v>1</v>
      </c>
      <c r="F41" s="42">
        <f t="shared" ref="F41:F53" si="15">SUM(G41:J41)</f>
        <v>36</v>
      </c>
      <c r="G41" s="42">
        <f t="shared" ref="G41:G53" si="16">SUM(M41+S41+Y41+AE41+AK41+AQ41+AW41)</f>
        <v>18</v>
      </c>
      <c r="H41" s="42">
        <f t="shared" ref="H41:H53" si="17">SUM(N41+T41+Z41+AF41+AL41+AR41+AX41)</f>
        <v>0</v>
      </c>
      <c r="I41" s="42">
        <f t="shared" ref="I41:I53" si="18">SUM(O41+U41+AA41+AG41+AM41+AS41+AY41)</f>
        <v>18</v>
      </c>
      <c r="J41" s="42">
        <f t="shared" ref="J41:J53" si="19">SUM(P41+V41+AB41+AH41+AN41+AT41+AZ41)</f>
        <v>0</v>
      </c>
      <c r="K41" s="26"/>
      <c r="L41" s="32"/>
      <c r="M41" s="32"/>
      <c r="N41" s="32"/>
      <c r="O41" s="32"/>
      <c r="P41" s="32"/>
      <c r="Q41" s="29"/>
      <c r="R41" s="30"/>
      <c r="S41" s="30"/>
      <c r="T41" s="30"/>
      <c r="U41" s="30"/>
      <c r="V41" s="30"/>
      <c r="W41" s="43"/>
      <c r="X41" s="45"/>
      <c r="Y41" s="45"/>
      <c r="Z41" s="45"/>
      <c r="AA41" s="45"/>
      <c r="AB41" s="45"/>
      <c r="AC41" s="47"/>
      <c r="AD41" s="42"/>
      <c r="AE41" s="42"/>
      <c r="AF41" s="42"/>
      <c r="AG41" s="42"/>
      <c r="AH41" s="42"/>
      <c r="AI41" s="43">
        <v>5</v>
      </c>
      <c r="AJ41" s="44" t="s">
        <v>24</v>
      </c>
      <c r="AK41" s="45">
        <v>18</v>
      </c>
      <c r="AL41" s="45"/>
      <c r="AM41" s="45">
        <v>18</v>
      </c>
      <c r="AN41" s="45"/>
      <c r="AO41" s="47"/>
      <c r="AP41" s="42"/>
      <c r="AQ41" s="42"/>
      <c r="AR41" s="42"/>
      <c r="AS41" s="42"/>
      <c r="AT41" s="42"/>
      <c r="AU41" s="32"/>
      <c r="AV41" s="32"/>
      <c r="AW41" s="28"/>
      <c r="AX41" s="28"/>
      <c r="AY41" s="28"/>
      <c r="AZ41" s="28"/>
      <c r="BA41" s="8"/>
      <c r="BB41" s="3">
        <f>K40+Q40+W40+AC40+AI40+AO40+AU40-AC53-AI53-AC55-AO55-AU55</f>
        <v>57</v>
      </c>
      <c r="BC41" s="19">
        <f>(BB41/BB57)*100</f>
        <v>25</v>
      </c>
      <c r="BD41" t="s">
        <v>133</v>
      </c>
      <c r="BE41" s="4"/>
      <c r="BF41" s="4"/>
      <c r="BG41" s="4"/>
      <c r="BH41" s="4">
        <f>AI41+AI42+AO43+AI44+AO45+AO46+AI47+AO48+AI49+AO50+AO51</f>
        <v>40</v>
      </c>
      <c r="BI41" s="19">
        <f>(BH41/210)*100</f>
        <v>19.047619047619047</v>
      </c>
    </row>
    <row r="42" spans="1:61" ht="9.9499999999999993" customHeight="1">
      <c r="A42" s="9">
        <v>2</v>
      </c>
      <c r="B42" s="106" t="s">
        <v>134</v>
      </c>
      <c r="C42" s="35" t="s">
        <v>135</v>
      </c>
      <c r="D42" s="55" t="s">
        <v>136</v>
      </c>
      <c r="E42" s="42">
        <f>COUNTIF(K$42:AZ$42,"e")</f>
        <v>0</v>
      </c>
      <c r="F42" s="42">
        <f t="shared" si="15"/>
        <v>18</v>
      </c>
      <c r="G42" s="42">
        <f t="shared" si="16"/>
        <v>9</v>
      </c>
      <c r="H42" s="42">
        <f t="shared" si="17"/>
        <v>0</v>
      </c>
      <c r="I42" s="42">
        <f t="shared" si="18"/>
        <v>9</v>
      </c>
      <c r="J42" s="42">
        <f t="shared" si="19"/>
        <v>0</v>
      </c>
      <c r="K42" s="26"/>
      <c r="L42" s="32"/>
      <c r="M42" s="32"/>
      <c r="N42" s="32"/>
      <c r="O42" s="32"/>
      <c r="P42" s="32"/>
      <c r="Q42" s="29"/>
      <c r="R42" s="30"/>
      <c r="S42" s="30"/>
      <c r="T42" s="30"/>
      <c r="U42" s="30"/>
      <c r="V42" s="30"/>
      <c r="W42" s="43"/>
      <c r="X42" s="45"/>
      <c r="Y42" s="45"/>
      <c r="Z42" s="45"/>
      <c r="AA42" s="45"/>
      <c r="AB42" s="45"/>
      <c r="AC42" s="47"/>
      <c r="AD42" s="42"/>
      <c r="AE42" s="42"/>
      <c r="AF42" s="42"/>
      <c r="AG42" s="42"/>
      <c r="AH42" s="42"/>
      <c r="AI42" s="43">
        <v>2</v>
      </c>
      <c r="AJ42" s="45"/>
      <c r="AK42" s="45">
        <v>9</v>
      </c>
      <c r="AL42" s="45"/>
      <c r="AM42" s="45">
        <v>9</v>
      </c>
      <c r="AN42" s="45"/>
      <c r="AO42" s="47"/>
      <c r="AP42" s="42"/>
      <c r="AQ42" s="42"/>
      <c r="AR42" s="42"/>
      <c r="AS42" s="42"/>
      <c r="AT42" s="31"/>
      <c r="AU42" s="32"/>
      <c r="AV42" s="32"/>
      <c r="AW42" s="28"/>
      <c r="AX42" s="28"/>
      <c r="AY42" s="28"/>
      <c r="AZ42" s="28"/>
      <c r="BA42" s="8"/>
      <c r="BB42" s="3">
        <f>Q8+W8+AC8+AI8+AO51+AU52+AU55+AC55+AU55+AC53+AO55+AI53</f>
        <v>67</v>
      </c>
      <c r="BC42" s="19">
        <f>(BB42/BB57)*100</f>
        <v>29.385964912280706</v>
      </c>
      <c r="BD42" t="s">
        <v>137</v>
      </c>
      <c r="BE42" s="4"/>
      <c r="BF42" s="4"/>
      <c r="BG42" s="4"/>
      <c r="BH42" s="4"/>
      <c r="BI42" s="4"/>
    </row>
    <row r="43" spans="1:61" ht="9.9499999999999993" customHeight="1">
      <c r="A43" s="9">
        <v>3</v>
      </c>
      <c r="B43" s="106" t="s">
        <v>138</v>
      </c>
      <c r="C43" s="35" t="s">
        <v>139</v>
      </c>
      <c r="D43" s="55" t="s">
        <v>140</v>
      </c>
      <c r="E43" s="42">
        <f>COUNTIF(K$43:AZ$43,"e")</f>
        <v>1</v>
      </c>
      <c r="F43" s="42">
        <f t="shared" si="15"/>
        <v>36</v>
      </c>
      <c r="G43" s="42">
        <f t="shared" si="16"/>
        <v>18</v>
      </c>
      <c r="H43" s="42">
        <f t="shared" si="17"/>
        <v>18</v>
      </c>
      <c r="I43" s="42">
        <f t="shared" si="18"/>
        <v>0</v>
      </c>
      <c r="J43" s="42">
        <f t="shared" si="19"/>
        <v>0</v>
      </c>
      <c r="K43" s="26"/>
      <c r="L43" s="32"/>
      <c r="M43" s="32"/>
      <c r="N43" s="32"/>
      <c r="O43" s="32"/>
      <c r="P43" s="32"/>
      <c r="Q43" s="29"/>
      <c r="R43" s="30"/>
      <c r="S43" s="30"/>
      <c r="T43" s="30"/>
      <c r="U43" s="30"/>
      <c r="V43" s="30"/>
      <c r="W43" s="43"/>
      <c r="X43" s="45"/>
      <c r="Y43" s="45"/>
      <c r="Z43" s="45"/>
      <c r="AA43" s="45"/>
      <c r="AB43" s="45"/>
      <c r="AC43" s="47"/>
      <c r="AD43" s="42"/>
      <c r="AE43" s="42"/>
      <c r="AF43" s="42"/>
      <c r="AG43" s="42"/>
      <c r="AH43" s="42"/>
      <c r="AI43" s="43"/>
      <c r="AJ43" s="45"/>
      <c r="AK43" s="45"/>
      <c r="AL43" s="45"/>
      <c r="AM43" s="45"/>
      <c r="AN43" s="45"/>
      <c r="AO43" s="47">
        <v>5</v>
      </c>
      <c r="AP43" s="44" t="s">
        <v>24</v>
      </c>
      <c r="AQ43" s="42">
        <v>18</v>
      </c>
      <c r="AR43" s="42">
        <v>18</v>
      </c>
      <c r="AS43" s="42"/>
      <c r="AT43" s="31"/>
      <c r="AU43" s="32"/>
      <c r="AV43" s="32"/>
      <c r="AW43" s="28"/>
      <c r="AX43" s="28"/>
      <c r="AY43" s="28"/>
      <c r="AZ43" s="28"/>
      <c r="BA43" s="8"/>
      <c r="BB43" s="3"/>
      <c r="BC43" s="4"/>
      <c r="BE43" s="4"/>
      <c r="BF43" s="4"/>
      <c r="BG43" s="4"/>
      <c r="BH43" s="4"/>
      <c r="BI43" s="4"/>
    </row>
    <row r="44" spans="1:61" ht="9.9499999999999993" customHeight="1">
      <c r="A44" s="9">
        <v>4</v>
      </c>
      <c r="B44" s="106" t="s">
        <v>141</v>
      </c>
      <c r="C44" s="35" t="s">
        <v>142</v>
      </c>
      <c r="D44" s="55" t="s">
        <v>143</v>
      </c>
      <c r="E44" s="42">
        <f>COUNTIF(K$44:AZ$44,"e")</f>
        <v>0</v>
      </c>
      <c r="F44" s="42">
        <f t="shared" si="15"/>
        <v>36</v>
      </c>
      <c r="G44" s="42">
        <f t="shared" si="16"/>
        <v>18</v>
      </c>
      <c r="H44" s="42">
        <f t="shared" si="17"/>
        <v>0</v>
      </c>
      <c r="I44" s="42">
        <f t="shared" si="18"/>
        <v>18</v>
      </c>
      <c r="J44" s="42">
        <f t="shared" si="19"/>
        <v>0</v>
      </c>
      <c r="K44" s="26"/>
      <c r="L44" s="32"/>
      <c r="M44" s="32"/>
      <c r="N44" s="32"/>
      <c r="O44" s="32"/>
      <c r="P44" s="32"/>
      <c r="Q44" s="29"/>
      <c r="R44" s="30"/>
      <c r="S44" s="30"/>
      <c r="T44" s="30"/>
      <c r="U44" s="30"/>
      <c r="V44" s="30"/>
      <c r="W44" s="43"/>
      <c r="X44" s="45"/>
      <c r="Y44" s="45"/>
      <c r="Z44" s="45"/>
      <c r="AA44" s="45"/>
      <c r="AB44" s="45"/>
      <c r="AC44" s="47"/>
      <c r="AD44" s="42"/>
      <c r="AE44" s="42"/>
      <c r="AF44" s="42"/>
      <c r="AG44" s="42"/>
      <c r="AH44" s="42"/>
      <c r="AI44" s="43">
        <v>3</v>
      </c>
      <c r="AJ44" s="45"/>
      <c r="AK44" s="45">
        <v>18</v>
      </c>
      <c r="AL44" s="45"/>
      <c r="AM44" s="45">
        <v>18</v>
      </c>
      <c r="AN44" s="45"/>
      <c r="AO44" s="47"/>
      <c r="AP44" s="56"/>
      <c r="AQ44" s="42"/>
      <c r="AR44" s="42"/>
      <c r="AS44" s="42"/>
      <c r="AT44" s="31"/>
      <c r="AU44" s="32"/>
      <c r="AV44" s="32"/>
      <c r="AW44" s="28"/>
      <c r="AX44" s="28"/>
      <c r="AY44" s="28"/>
      <c r="AZ44" s="28"/>
      <c r="BA44" s="8"/>
      <c r="BB44" s="3"/>
      <c r="BC44" s="4"/>
      <c r="BE44" s="4"/>
      <c r="BF44" s="4"/>
      <c r="BG44" s="4"/>
      <c r="BH44" s="4"/>
      <c r="BI44" s="4"/>
    </row>
    <row r="45" spans="1:61" ht="9.9499999999999993" customHeight="1">
      <c r="A45" s="9">
        <v>5</v>
      </c>
      <c r="B45" s="106" t="s">
        <v>144</v>
      </c>
      <c r="C45" s="35" t="s">
        <v>145</v>
      </c>
      <c r="D45" s="55" t="s">
        <v>146</v>
      </c>
      <c r="E45" s="42">
        <f>COUNTIF(K$45:AZ$45,"e")</f>
        <v>1</v>
      </c>
      <c r="F45" s="42">
        <f t="shared" si="15"/>
        <v>36</v>
      </c>
      <c r="G45" s="42">
        <f t="shared" si="16"/>
        <v>18</v>
      </c>
      <c r="H45" s="42">
        <f t="shared" si="17"/>
        <v>0</v>
      </c>
      <c r="I45" s="42">
        <f t="shared" si="18"/>
        <v>18</v>
      </c>
      <c r="J45" s="42">
        <f t="shared" si="19"/>
        <v>0</v>
      </c>
      <c r="K45" s="26"/>
      <c r="L45" s="32"/>
      <c r="M45" s="32"/>
      <c r="N45" s="32"/>
      <c r="O45" s="32"/>
      <c r="P45" s="32"/>
      <c r="Q45" s="29"/>
      <c r="R45" s="30"/>
      <c r="S45" s="30"/>
      <c r="T45" s="30"/>
      <c r="U45" s="30"/>
      <c r="V45" s="30"/>
      <c r="W45" s="43"/>
      <c r="X45" s="45"/>
      <c r="Y45" s="45"/>
      <c r="Z45" s="45"/>
      <c r="AA45" s="45"/>
      <c r="AB45" s="45"/>
      <c r="AC45" s="47"/>
      <c r="AD45" s="42"/>
      <c r="AE45" s="42"/>
      <c r="AF45" s="42"/>
      <c r="AG45" s="42"/>
      <c r="AH45" s="42"/>
      <c r="AI45" s="43"/>
      <c r="AJ45" s="45"/>
      <c r="AK45" s="45"/>
      <c r="AL45" s="45"/>
      <c r="AM45" s="45"/>
      <c r="AN45" s="45"/>
      <c r="AO45" s="47">
        <v>5</v>
      </c>
      <c r="AP45" s="44" t="s">
        <v>24</v>
      </c>
      <c r="AQ45" s="42">
        <v>18</v>
      </c>
      <c r="AR45" s="42"/>
      <c r="AS45" s="42">
        <v>18</v>
      </c>
      <c r="AT45" s="31"/>
      <c r="AU45" s="32"/>
      <c r="AV45" s="32"/>
      <c r="AW45" s="28"/>
      <c r="AX45" s="28"/>
      <c r="AY45" s="28"/>
      <c r="AZ45" s="28"/>
      <c r="BA45" s="8"/>
      <c r="BB45" s="3">
        <f>AO7+Q8+W8+AC8+AI8+K15+Q15+W16+K17+Q17+K18+Q18+W19+K20+Q21+AO22+K23+K25+Q25+W25+W26+AC27+W28+AC28+AC29+AC30+AI30+AC31+W32+AC33+AC34+AI34+W35+AC36+AI37+AI41+AI42+AO43+AI44+AO45+AO46+AI47+AO48+AI49+AO50+AO51+AU52+AU55+AC55+AO55+AU55+AI39</f>
        <v>214</v>
      </c>
      <c r="BC45" s="19">
        <f>(BB45/BB57)*100</f>
        <v>93.859649122807014</v>
      </c>
      <c r="BD45" t="s">
        <v>147</v>
      </c>
      <c r="BE45" s="4"/>
      <c r="BF45" s="4"/>
      <c r="BG45" s="4"/>
      <c r="BH45" s="4"/>
      <c r="BI45" s="4"/>
    </row>
    <row r="46" spans="1:61" ht="9.9499999999999993" customHeight="1">
      <c r="A46" s="9">
        <v>6</v>
      </c>
      <c r="B46" s="106" t="s">
        <v>148</v>
      </c>
      <c r="C46" s="35" t="s">
        <v>149</v>
      </c>
      <c r="D46" s="57" t="s">
        <v>150</v>
      </c>
      <c r="E46" s="42">
        <f>COUNTIF(K$46:AZ$46,"e")</f>
        <v>1</v>
      </c>
      <c r="F46" s="42">
        <f t="shared" si="15"/>
        <v>36</v>
      </c>
      <c r="G46" s="42">
        <f t="shared" si="16"/>
        <v>18</v>
      </c>
      <c r="H46" s="42">
        <f t="shared" si="17"/>
        <v>0</v>
      </c>
      <c r="I46" s="42">
        <f t="shared" si="18"/>
        <v>18</v>
      </c>
      <c r="J46" s="42">
        <f t="shared" si="19"/>
        <v>0</v>
      </c>
      <c r="K46" s="26"/>
      <c r="L46" s="32"/>
      <c r="M46" s="32"/>
      <c r="N46" s="32"/>
      <c r="O46" s="32"/>
      <c r="P46" s="32"/>
      <c r="Q46" s="29"/>
      <c r="R46" s="30"/>
      <c r="S46" s="30"/>
      <c r="T46" s="30"/>
      <c r="U46" s="30"/>
      <c r="V46" s="30"/>
      <c r="W46" s="43"/>
      <c r="X46" s="45"/>
      <c r="Y46" s="45"/>
      <c r="Z46" s="45"/>
      <c r="AA46" s="45"/>
      <c r="AB46" s="45"/>
      <c r="AC46" s="47"/>
      <c r="AD46" s="42"/>
      <c r="AE46" s="42"/>
      <c r="AF46" s="42"/>
      <c r="AG46" s="42"/>
      <c r="AH46" s="42"/>
      <c r="AI46" s="43"/>
      <c r="AJ46" s="45"/>
      <c r="AK46" s="45"/>
      <c r="AL46" s="45"/>
      <c r="AM46" s="45"/>
      <c r="AN46" s="45"/>
      <c r="AO46" s="47">
        <v>5</v>
      </c>
      <c r="AP46" s="44" t="s">
        <v>24</v>
      </c>
      <c r="AQ46" s="42">
        <v>18</v>
      </c>
      <c r="AR46" s="42"/>
      <c r="AS46" s="42">
        <v>18</v>
      </c>
      <c r="AT46" s="31"/>
      <c r="AU46" s="32"/>
      <c r="AV46" s="32"/>
      <c r="AW46" s="28"/>
      <c r="AX46" s="28"/>
      <c r="AY46" s="28"/>
      <c r="AZ46" s="28"/>
      <c r="BA46" s="8"/>
      <c r="BB46" s="3">
        <f>W16+Q17+K18+Q18+W19+K20+Q21+AO22+K23+W25+AC27+AC28+AI30+W32+AC33+AI34+AC36+AI37+AI41+AI42+AI44+AO45+AO46+AI47+AO48+AI49+AO50+AU52+AU55+AC55+AO55+AU55</f>
        <v>144</v>
      </c>
      <c r="BC46" s="19">
        <f>(BB46/BB57)*100</f>
        <v>63.157894736842103</v>
      </c>
      <c r="BD46" t="s">
        <v>151</v>
      </c>
      <c r="BE46" s="4"/>
      <c r="BF46" s="4"/>
      <c r="BG46" s="4"/>
      <c r="BH46" s="4"/>
      <c r="BI46" s="4"/>
    </row>
    <row r="47" spans="1:61" ht="9.9499999999999993" customHeight="1">
      <c r="A47" s="9">
        <v>7</v>
      </c>
      <c r="B47" s="106" t="s">
        <v>152</v>
      </c>
      <c r="C47" s="35" t="s">
        <v>153</v>
      </c>
      <c r="D47" s="58" t="s">
        <v>154</v>
      </c>
      <c r="E47" s="42">
        <f>COUNTIF(K$47:AZ$47,"e")</f>
        <v>1</v>
      </c>
      <c r="F47" s="42">
        <f t="shared" si="15"/>
        <v>36</v>
      </c>
      <c r="G47" s="42">
        <f t="shared" si="16"/>
        <v>18</v>
      </c>
      <c r="H47" s="42">
        <f t="shared" si="17"/>
        <v>0</v>
      </c>
      <c r="I47" s="42">
        <f t="shared" si="18"/>
        <v>18</v>
      </c>
      <c r="J47" s="42">
        <f t="shared" si="19"/>
        <v>0</v>
      </c>
      <c r="K47" s="26"/>
      <c r="L47" s="32"/>
      <c r="M47" s="32"/>
      <c r="N47" s="32"/>
      <c r="O47" s="32"/>
      <c r="P47" s="32"/>
      <c r="Q47" s="29"/>
      <c r="R47" s="30"/>
      <c r="S47" s="30"/>
      <c r="T47" s="30"/>
      <c r="U47" s="30"/>
      <c r="V47" s="30"/>
      <c r="W47" s="43"/>
      <c r="X47" s="45"/>
      <c r="Y47" s="45"/>
      <c r="Z47" s="45"/>
      <c r="AA47" s="45"/>
      <c r="AB47" s="45"/>
      <c r="AC47" s="47"/>
      <c r="AD47" s="42"/>
      <c r="AE47" s="42"/>
      <c r="AF47" s="42"/>
      <c r="AG47" s="42"/>
      <c r="AH47" s="42"/>
      <c r="AI47" s="43">
        <v>4</v>
      </c>
      <c r="AJ47" s="44" t="s">
        <v>24</v>
      </c>
      <c r="AK47" s="45">
        <v>18</v>
      </c>
      <c r="AL47" s="45"/>
      <c r="AM47" s="45">
        <v>18</v>
      </c>
      <c r="AN47" s="45"/>
      <c r="AO47" s="47"/>
      <c r="AP47" s="56"/>
      <c r="AQ47" s="42"/>
      <c r="AR47" s="42"/>
      <c r="AS47" s="42"/>
      <c r="AT47" s="30"/>
      <c r="AU47" s="32"/>
      <c r="AV47" s="32"/>
      <c r="AW47" s="32"/>
      <c r="AX47" s="32"/>
      <c r="AY47" s="32"/>
      <c r="AZ47" s="32"/>
      <c r="BA47" s="8"/>
      <c r="BB47" s="3"/>
      <c r="BC47" s="4"/>
      <c r="BE47" s="4"/>
      <c r="BF47" s="4"/>
      <c r="BG47" s="4"/>
      <c r="BH47" s="4"/>
      <c r="BI47" s="4"/>
    </row>
    <row r="48" spans="1:61" ht="9.9499999999999993" customHeight="1">
      <c r="A48" s="9">
        <v>8</v>
      </c>
      <c r="B48" s="23" t="s">
        <v>191</v>
      </c>
      <c r="C48" s="107" t="s">
        <v>155</v>
      </c>
      <c r="D48" s="58" t="s">
        <v>190</v>
      </c>
      <c r="E48" s="42">
        <f>COUNTIF(K$48:AZ$48,"e")</f>
        <v>0</v>
      </c>
      <c r="F48" s="42">
        <f t="shared" si="15"/>
        <v>36</v>
      </c>
      <c r="G48" s="42">
        <f t="shared" si="16"/>
        <v>18</v>
      </c>
      <c r="H48" s="42">
        <f t="shared" si="17"/>
        <v>0</v>
      </c>
      <c r="I48" s="42">
        <f t="shared" si="18"/>
        <v>18</v>
      </c>
      <c r="J48" s="42">
        <f t="shared" si="19"/>
        <v>0</v>
      </c>
      <c r="K48" s="26"/>
      <c r="L48" s="32"/>
      <c r="M48" s="32"/>
      <c r="N48" s="32"/>
      <c r="O48" s="32"/>
      <c r="P48" s="32"/>
      <c r="Q48" s="29"/>
      <c r="R48" s="30"/>
      <c r="S48" s="30"/>
      <c r="T48" s="30"/>
      <c r="U48" s="30"/>
      <c r="V48" s="30"/>
      <c r="W48" s="43"/>
      <c r="X48" s="45"/>
      <c r="Y48" s="45"/>
      <c r="Z48" s="45"/>
      <c r="AA48" s="45"/>
      <c r="AB48" s="45"/>
      <c r="AC48" s="47"/>
      <c r="AD48" s="42"/>
      <c r="AE48" s="42"/>
      <c r="AF48" s="42"/>
      <c r="AG48" s="42"/>
      <c r="AH48" s="42"/>
      <c r="AI48" s="43"/>
      <c r="AJ48" s="45"/>
      <c r="AK48" s="45"/>
      <c r="AL48" s="45"/>
      <c r="AM48" s="45"/>
      <c r="AN48" s="45"/>
      <c r="AO48" s="47">
        <v>4</v>
      </c>
      <c r="AP48" s="42"/>
      <c r="AQ48" s="42">
        <v>18</v>
      </c>
      <c r="AR48" s="42"/>
      <c r="AS48" s="42">
        <v>18</v>
      </c>
      <c r="AT48" s="30"/>
      <c r="AU48" s="32"/>
      <c r="AV48" s="32"/>
      <c r="AW48" s="32"/>
      <c r="AX48" s="32"/>
      <c r="AY48" s="32"/>
      <c r="AZ48" s="32"/>
      <c r="BA48" s="8"/>
      <c r="BB48" s="3"/>
      <c r="BC48" s="4"/>
      <c r="BE48" s="4"/>
      <c r="BF48" s="4"/>
      <c r="BG48" s="4"/>
      <c r="BH48" s="4"/>
      <c r="BI48" s="4"/>
    </row>
    <row r="49" spans="1:61" ht="9.9499999999999993" customHeight="1">
      <c r="A49" s="9">
        <v>9</v>
      </c>
      <c r="B49" s="23" t="s">
        <v>156</v>
      </c>
      <c r="C49" s="35" t="s">
        <v>157</v>
      </c>
      <c r="D49" s="58" t="s">
        <v>158</v>
      </c>
      <c r="E49" s="42">
        <f>COUNTIF(K$49:AZ$49,"e")</f>
        <v>0</v>
      </c>
      <c r="F49" s="42">
        <f t="shared" si="15"/>
        <v>36</v>
      </c>
      <c r="G49" s="42">
        <f t="shared" si="16"/>
        <v>18</v>
      </c>
      <c r="H49" s="42">
        <f t="shared" si="17"/>
        <v>0</v>
      </c>
      <c r="I49" s="42">
        <f t="shared" si="18"/>
        <v>0</v>
      </c>
      <c r="J49" s="42">
        <f t="shared" si="19"/>
        <v>18</v>
      </c>
      <c r="K49" s="26"/>
      <c r="L49" s="32"/>
      <c r="M49" s="32"/>
      <c r="N49" s="32"/>
      <c r="O49" s="32"/>
      <c r="P49" s="32"/>
      <c r="Q49" s="29"/>
      <c r="R49" s="30"/>
      <c r="S49" s="30"/>
      <c r="T49" s="30"/>
      <c r="U49" s="30"/>
      <c r="V49" s="30"/>
      <c r="W49" s="43"/>
      <c r="X49" s="45"/>
      <c r="Y49" s="45"/>
      <c r="Z49" s="45"/>
      <c r="AA49" s="45"/>
      <c r="AB49" s="45"/>
      <c r="AC49" s="47"/>
      <c r="AD49" s="42"/>
      <c r="AE49" s="42"/>
      <c r="AF49" s="42"/>
      <c r="AG49" s="42"/>
      <c r="AH49" s="42"/>
      <c r="AI49" s="43">
        <v>2</v>
      </c>
      <c r="AJ49" s="45"/>
      <c r="AK49" s="45">
        <v>18</v>
      </c>
      <c r="AL49" s="45"/>
      <c r="AM49" s="45"/>
      <c r="AN49" s="45">
        <v>18</v>
      </c>
      <c r="AO49" s="47"/>
      <c r="AP49" s="42"/>
      <c r="AQ49" s="42"/>
      <c r="AR49" s="42"/>
      <c r="AS49" s="42"/>
      <c r="AT49" s="30"/>
      <c r="AU49" s="32"/>
      <c r="AV49" s="32"/>
      <c r="AW49" s="32"/>
      <c r="AX49" s="32"/>
      <c r="AY49" s="32"/>
      <c r="AZ49" s="32"/>
      <c r="BA49" s="8"/>
      <c r="BB49" s="3"/>
      <c r="BC49" s="4"/>
      <c r="BE49" s="4"/>
      <c r="BF49" s="4"/>
      <c r="BG49" s="4"/>
      <c r="BH49" s="4"/>
      <c r="BI49" s="4"/>
    </row>
    <row r="50" spans="1:61" ht="9.9499999999999993" customHeight="1">
      <c r="A50" s="9">
        <v>10</v>
      </c>
      <c r="B50" s="23" t="s">
        <v>159</v>
      </c>
      <c r="C50" s="35" t="s">
        <v>160</v>
      </c>
      <c r="D50" s="59" t="s">
        <v>161</v>
      </c>
      <c r="E50" s="42">
        <f>COUNTIF(K$50:AZ$50,"e")</f>
        <v>0</v>
      </c>
      <c r="F50" s="42">
        <f t="shared" si="15"/>
        <v>27</v>
      </c>
      <c r="G50" s="42">
        <f t="shared" si="16"/>
        <v>18</v>
      </c>
      <c r="H50" s="42">
        <f t="shared" si="17"/>
        <v>0</v>
      </c>
      <c r="I50" s="42">
        <f t="shared" si="18"/>
        <v>9</v>
      </c>
      <c r="J50" s="42">
        <f t="shared" si="19"/>
        <v>0</v>
      </c>
      <c r="K50" s="26"/>
      <c r="L50" s="32"/>
      <c r="M50" s="32"/>
      <c r="N50" s="32"/>
      <c r="O50" s="32"/>
      <c r="P50" s="32"/>
      <c r="Q50" s="29"/>
      <c r="R50" s="30"/>
      <c r="S50" s="30"/>
      <c r="T50" s="30"/>
      <c r="U50" s="30"/>
      <c r="V50" s="30"/>
      <c r="W50" s="43"/>
      <c r="X50" s="45"/>
      <c r="Y50" s="45"/>
      <c r="Z50" s="45"/>
      <c r="AA50" s="45"/>
      <c r="AB50" s="45"/>
      <c r="AC50" s="47"/>
      <c r="AD50" s="42"/>
      <c r="AE50" s="42"/>
      <c r="AF50" s="42"/>
      <c r="AG50" s="42"/>
      <c r="AH50" s="42"/>
      <c r="AI50" s="43"/>
      <c r="AJ50" s="45"/>
      <c r="AK50" s="45"/>
      <c r="AL50" s="45"/>
      <c r="AM50" s="45"/>
      <c r="AN50" s="45"/>
      <c r="AO50" s="47">
        <v>3</v>
      </c>
      <c r="AP50" s="42"/>
      <c r="AQ50" s="42">
        <v>18</v>
      </c>
      <c r="AR50" s="42"/>
      <c r="AS50" s="42">
        <v>9</v>
      </c>
      <c r="AT50" s="30"/>
      <c r="AU50" s="32"/>
      <c r="AV50" s="32"/>
      <c r="AW50" s="32"/>
      <c r="AX50" s="32"/>
      <c r="AY50" s="32"/>
      <c r="AZ50" s="32"/>
      <c r="BA50" s="8"/>
      <c r="BB50" s="3"/>
      <c r="BC50" s="4"/>
      <c r="BE50" s="4"/>
      <c r="BF50" s="4"/>
      <c r="BG50" s="4"/>
      <c r="BH50" s="4"/>
      <c r="BI50" s="4"/>
    </row>
    <row r="51" spans="1:61" ht="9.9499999999999993" customHeight="1">
      <c r="A51" s="9">
        <v>11</v>
      </c>
      <c r="B51" s="23" t="s">
        <v>193</v>
      </c>
      <c r="C51" s="35"/>
      <c r="D51" s="60" t="s">
        <v>192</v>
      </c>
      <c r="E51" s="42">
        <f>COUNTIF(K$51:AZ$51,"e")</f>
        <v>0</v>
      </c>
      <c r="F51" s="42">
        <f t="shared" si="15"/>
        <v>18</v>
      </c>
      <c r="G51" s="42">
        <f t="shared" si="16"/>
        <v>9</v>
      </c>
      <c r="H51" s="42">
        <f t="shared" si="17"/>
        <v>9</v>
      </c>
      <c r="I51" s="42">
        <f t="shared" si="18"/>
        <v>0</v>
      </c>
      <c r="J51" s="42">
        <f t="shared" si="19"/>
        <v>0</v>
      </c>
      <c r="K51" s="26"/>
      <c r="L51" s="32"/>
      <c r="M51" s="32"/>
      <c r="N51" s="32"/>
      <c r="O51" s="32"/>
      <c r="P51" s="32"/>
      <c r="Q51" s="29"/>
      <c r="R51" s="30"/>
      <c r="S51" s="30"/>
      <c r="T51" s="30"/>
      <c r="U51" s="30"/>
      <c r="V51" s="30"/>
      <c r="W51" s="43"/>
      <c r="X51" s="45"/>
      <c r="Y51" s="45"/>
      <c r="Z51" s="45"/>
      <c r="AA51" s="45"/>
      <c r="AB51" s="45"/>
      <c r="AC51" s="47"/>
      <c r="AD51" s="42"/>
      <c r="AE51" s="42"/>
      <c r="AF51" s="42"/>
      <c r="AG51" s="42"/>
      <c r="AH51" s="42"/>
      <c r="AI51" s="43"/>
      <c r="AJ51" s="45"/>
      <c r="AK51" s="45"/>
      <c r="AL51" s="45"/>
      <c r="AM51" s="45"/>
      <c r="AN51" s="45"/>
      <c r="AO51" s="47">
        <v>2</v>
      </c>
      <c r="AP51" s="42"/>
      <c r="AQ51" s="42">
        <v>9</v>
      </c>
      <c r="AR51" s="42">
        <v>9</v>
      </c>
      <c r="AS51" s="42"/>
      <c r="AT51" s="30"/>
      <c r="AU51" s="32"/>
      <c r="AV51" s="32"/>
      <c r="AW51" s="32"/>
      <c r="AX51" s="32"/>
      <c r="AY51" s="32"/>
      <c r="AZ51" s="32"/>
      <c r="BA51" s="8"/>
      <c r="BB51" s="3"/>
      <c r="BC51" s="4"/>
      <c r="BE51" t="s">
        <v>40</v>
      </c>
      <c r="BF51" s="4"/>
      <c r="BG51" s="4"/>
      <c r="BH51" s="4"/>
      <c r="BI51" s="4"/>
    </row>
    <row r="52" spans="1:61" ht="9.75" customHeight="1">
      <c r="A52" s="9">
        <v>12</v>
      </c>
      <c r="B52" s="23" t="s">
        <v>187</v>
      </c>
      <c r="C52" s="35" t="s">
        <v>162</v>
      </c>
      <c r="D52" s="61" t="s">
        <v>163</v>
      </c>
      <c r="E52" s="42">
        <f>COUNTIF(K$51:AZ$51,"e")</f>
        <v>0</v>
      </c>
      <c r="F52" s="42">
        <f t="shared" si="15"/>
        <v>20</v>
      </c>
      <c r="G52" s="42">
        <f t="shared" si="16"/>
        <v>0</v>
      </c>
      <c r="H52" s="42">
        <f t="shared" si="17"/>
        <v>0</v>
      </c>
      <c r="I52" s="42">
        <f t="shared" si="18"/>
        <v>0</v>
      </c>
      <c r="J52" s="42">
        <f t="shared" si="19"/>
        <v>20</v>
      </c>
      <c r="K52" s="38"/>
      <c r="L52" s="39"/>
      <c r="M52" s="39"/>
      <c r="N52" s="39"/>
      <c r="O52" s="39"/>
      <c r="P52" s="39"/>
      <c r="Q52" s="62"/>
      <c r="R52" s="25"/>
      <c r="S52" s="25"/>
      <c r="T52" s="25"/>
      <c r="U52" s="25"/>
      <c r="V52" s="25"/>
      <c r="W52" s="63"/>
      <c r="X52" s="46"/>
      <c r="Y52" s="46"/>
      <c r="Z52" s="46"/>
      <c r="AA52" s="46"/>
      <c r="AB52" s="46"/>
      <c r="AC52" s="64"/>
      <c r="AD52" s="65"/>
      <c r="AE52" s="65"/>
      <c r="AF52" s="65"/>
      <c r="AG52" s="65"/>
      <c r="AH52" s="65"/>
      <c r="AI52" s="63"/>
      <c r="AJ52" s="46"/>
      <c r="AK52" s="46"/>
      <c r="AL52" s="46"/>
      <c r="AM52" s="46"/>
      <c r="AN52" s="46"/>
      <c r="AO52" s="64"/>
      <c r="AP52" s="65"/>
      <c r="AQ52" s="65"/>
      <c r="AR52" s="65"/>
      <c r="AS52" s="65"/>
      <c r="AT52" s="25"/>
      <c r="AU52" s="38">
        <v>2</v>
      </c>
      <c r="AV52" s="39"/>
      <c r="AW52" s="39"/>
      <c r="AX52" s="39"/>
      <c r="AY52" s="39"/>
      <c r="AZ52" s="39">
        <v>20</v>
      </c>
      <c r="BA52" s="8"/>
      <c r="BB52" s="3"/>
      <c r="BC52" s="4"/>
      <c r="BE52" t="s">
        <v>40</v>
      </c>
      <c r="BF52" s="4"/>
      <c r="BG52" s="4"/>
      <c r="BH52" s="4"/>
      <c r="BI52" s="4"/>
    </row>
    <row r="53" spans="1:61" ht="9.75" customHeight="1">
      <c r="A53" s="9">
        <v>13</v>
      </c>
      <c r="B53" s="35"/>
      <c r="C53" s="35"/>
      <c r="D53" s="61" t="s">
        <v>164</v>
      </c>
      <c r="E53" s="42">
        <f>COUNTIF(K$51:AZ$51,"e")</f>
        <v>0</v>
      </c>
      <c r="F53" s="42">
        <f t="shared" si="15"/>
        <v>18</v>
      </c>
      <c r="G53" s="42">
        <f t="shared" si="16"/>
        <v>18</v>
      </c>
      <c r="H53" s="42">
        <f t="shared" si="17"/>
        <v>0</v>
      </c>
      <c r="I53" s="42">
        <f t="shared" si="18"/>
        <v>0</v>
      </c>
      <c r="J53" s="42">
        <f t="shared" si="19"/>
        <v>0</v>
      </c>
      <c r="K53" s="38"/>
      <c r="L53" s="39"/>
      <c r="M53" s="39"/>
      <c r="N53" s="39"/>
      <c r="O53" s="39"/>
      <c r="P53" s="39"/>
      <c r="Q53" s="62"/>
      <c r="R53" s="25"/>
      <c r="S53" s="25"/>
      <c r="T53" s="25"/>
      <c r="U53" s="25"/>
      <c r="V53" s="25"/>
      <c r="W53" s="63"/>
      <c r="X53" s="46"/>
      <c r="Y53" s="46"/>
      <c r="Z53" s="46"/>
      <c r="AA53" s="46"/>
      <c r="AB53" s="46"/>
      <c r="AC53" s="47">
        <v>1</v>
      </c>
      <c r="AD53" s="42"/>
      <c r="AE53" s="42">
        <v>9</v>
      </c>
      <c r="AF53" s="42"/>
      <c r="AG53" s="42"/>
      <c r="AH53" s="42"/>
      <c r="AI53" s="43">
        <v>1</v>
      </c>
      <c r="AJ53" s="45"/>
      <c r="AK53" s="45">
        <v>9</v>
      </c>
      <c r="AL53" s="45"/>
      <c r="AM53" s="46"/>
      <c r="AN53" s="46"/>
      <c r="AO53" s="64"/>
      <c r="AP53" s="65"/>
      <c r="AQ53" s="65"/>
      <c r="AR53" s="65"/>
      <c r="AS53" s="65"/>
      <c r="AT53" s="25"/>
      <c r="AU53" s="38"/>
      <c r="AV53" s="39"/>
      <c r="AW53" s="39"/>
      <c r="AX53" s="39"/>
      <c r="AY53" s="39"/>
      <c r="AZ53" s="39"/>
      <c r="BA53" s="8"/>
      <c r="BB53" s="3"/>
      <c r="BC53" s="4"/>
      <c r="BE53" t="s">
        <v>40</v>
      </c>
      <c r="BF53" s="4"/>
      <c r="BG53" s="4"/>
      <c r="BH53" s="4"/>
      <c r="BI53" s="4"/>
    </row>
    <row r="54" spans="1:61" ht="9.75" customHeight="1">
      <c r="A54" s="9">
        <v>14</v>
      </c>
      <c r="B54" s="94" t="s">
        <v>188</v>
      </c>
      <c r="C54" s="9"/>
      <c r="D54" s="61" t="s">
        <v>165</v>
      </c>
      <c r="E54" s="42"/>
      <c r="F54" s="42"/>
      <c r="G54" s="42"/>
      <c r="H54" s="42"/>
      <c r="I54" s="42"/>
      <c r="J54" s="42"/>
      <c r="K54" s="38"/>
      <c r="L54" s="39"/>
      <c r="M54" s="39"/>
      <c r="N54" s="39"/>
      <c r="O54" s="39"/>
      <c r="P54" s="39"/>
      <c r="Q54" s="62"/>
      <c r="R54" s="25"/>
      <c r="S54" s="25"/>
      <c r="T54" s="25"/>
      <c r="U54" s="25"/>
      <c r="V54" s="25"/>
      <c r="W54" s="63"/>
      <c r="X54" s="46"/>
      <c r="Y54" s="46"/>
      <c r="Z54" s="46"/>
      <c r="AA54" s="46"/>
      <c r="AB54" s="46"/>
      <c r="AC54" s="64"/>
      <c r="AD54" s="65"/>
      <c r="AE54" s="65"/>
      <c r="AF54" s="65"/>
      <c r="AG54" s="65"/>
      <c r="AH54" s="65"/>
      <c r="AI54" s="63"/>
      <c r="AJ54" s="46"/>
      <c r="AK54" s="46"/>
      <c r="AL54" s="46"/>
      <c r="AM54" s="46"/>
      <c r="AN54" s="46"/>
      <c r="AO54" s="64"/>
      <c r="AP54" s="65"/>
      <c r="AQ54" s="65"/>
      <c r="AR54" s="65"/>
      <c r="AS54" s="65"/>
      <c r="AT54" s="25"/>
      <c r="AU54" s="38">
        <v>15</v>
      </c>
      <c r="AV54" s="39"/>
      <c r="AW54" s="39"/>
      <c r="AX54" s="39"/>
      <c r="AY54" s="39"/>
      <c r="AZ54" s="39"/>
      <c r="BA54" s="8"/>
      <c r="BB54" s="3"/>
      <c r="BC54" s="4"/>
      <c r="BE54" s="4"/>
      <c r="BF54" s="4"/>
      <c r="BG54" s="4"/>
      <c r="BH54" s="4"/>
      <c r="BI54" s="4"/>
    </row>
    <row r="55" spans="1:61" s="104" customFormat="1" ht="11.25" customHeight="1">
      <c r="A55" s="90">
        <v>15</v>
      </c>
      <c r="B55" s="105" t="s">
        <v>189</v>
      </c>
      <c r="C55" s="90"/>
      <c r="D55" s="95" t="s">
        <v>166</v>
      </c>
      <c r="E55" s="91"/>
      <c r="F55" s="91"/>
      <c r="G55" s="91"/>
      <c r="H55" s="91"/>
      <c r="I55" s="91"/>
      <c r="J55" s="91"/>
      <c r="K55" s="96"/>
      <c r="L55" s="97"/>
      <c r="M55" s="97"/>
      <c r="N55" s="97"/>
      <c r="O55" s="97"/>
      <c r="P55" s="97"/>
      <c r="Q55" s="98"/>
      <c r="R55" s="93"/>
      <c r="S55" s="93"/>
      <c r="T55" s="93"/>
      <c r="U55" s="93"/>
      <c r="V55" s="93"/>
      <c r="W55" s="99"/>
      <c r="X55" s="100"/>
      <c r="Y55" s="100"/>
      <c r="Z55" s="100"/>
      <c r="AA55" s="100"/>
      <c r="AB55" s="100"/>
      <c r="AC55" s="101">
        <v>8</v>
      </c>
      <c r="AD55" s="119" t="s">
        <v>167</v>
      </c>
      <c r="AE55" s="119"/>
      <c r="AF55" s="119"/>
      <c r="AG55" s="119"/>
      <c r="AH55" s="119"/>
      <c r="AI55" s="99"/>
      <c r="AJ55" s="100"/>
      <c r="AK55" s="100"/>
      <c r="AL55" s="100"/>
      <c r="AM55" s="100"/>
      <c r="AN55" s="100"/>
      <c r="AO55" s="101">
        <v>9</v>
      </c>
      <c r="AP55" s="119" t="s">
        <v>168</v>
      </c>
      <c r="AQ55" s="119"/>
      <c r="AR55" s="119"/>
      <c r="AS55" s="119"/>
      <c r="AT55" s="119"/>
      <c r="AU55" s="96">
        <v>18</v>
      </c>
      <c r="AV55" s="119" t="s">
        <v>169</v>
      </c>
      <c r="AW55" s="119"/>
      <c r="AX55" s="119"/>
      <c r="AY55" s="119"/>
      <c r="AZ55" s="119"/>
      <c r="BA55" s="8"/>
      <c r="BB55" s="102">
        <f>SUM(BB5:BB38)+K40+Q40+W40+AC40+AI40+AO40+AU40-BB6</f>
        <v>228</v>
      </c>
      <c r="BC55" s="103">
        <f>(BB55/228)*100</f>
        <v>100</v>
      </c>
      <c r="BE55" s="104" t="s">
        <v>40</v>
      </c>
      <c r="BF55" s="76"/>
      <c r="BG55" s="76"/>
      <c r="BH55" s="76"/>
      <c r="BI55" s="76"/>
    </row>
    <row r="56" spans="1:61" ht="9.9499999999999993" customHeight="1">
      <c r="A56" s="120"/>
      <c r="B56" s="120"/>
      <c r="C56" s="120"/>
      <c r="D56" s="120"/>
      <c r="E56" s="25"/>
      <c r="F56" s="25" t="s">
        <v>6</v>
      </c>
      <c r="G56" s="25" t="s">
        <v>19</v>
      </c>
      <c r="H56" s="25" t="s">
        <v>20</v>
      </c>
      <c r="I56" s="25" t="s">
        <v>21</v>
      </c>
      <c r="J56" s="25" t="s">
        <v>22</v>
      </c>
      <c r="K56" s="40" t="s">
        <v>23</v>
      </c>
      <c r="L56" s="25" t="s">
        <v>24</v>
      </c>
      <c r="M56" s="25" t="s">
        <v>19</v>
      </c>
      <c r="N56" s="25" t="s">
        <v>20</v>
      </c>
      <c r="O56" s="25" t="s">
        <v>21</v>
      </c>
      <c r="P56" s="25" t="s">
        <v>22</v>
      </c>
      <c r="Q56" s="62" t="s">
        <v>23</v>
      </c>
      <c r="R56" s="25" t="s">
        <v>24</v>
      </c>
      <c r="S56" s="25" t="s">
        <v>19</v>
      </c>
      <c r="T56" s="25" t="s">
        <v>20</v>
      </c>
      <c r="U56" s="25" t="s">
        <v>21</v>
      </c>
      <c r="V56" s="25" t="s">
        <v>22</v>
      </c>
      <c r="W56" s="40" t="s">
        <v>23</v>
      </c>
      <c r="X56" s="25" t="s">
        <v>24</v>
      </c>
      <c r="Y56" s="25" t="s">
        <v>19</v>
      </c>
      <c r="Z56" s="25" t="s">
        <v>20</v>
      </c>
      <c r="AA56" s="25" t="s">
        <v>21</v>
      </c>
      <c r="AB56" s="25" t="s">
        <v>22</v>
      </c>
      <c r="AC56" s="40" t="s">
        <v>23</v>
      </c>
      <c r="AD56" s="25" t="s">
        <v>24</v>
      </c>
      <c r="AE56" s="25" t="s">
        <v>19</v>
      </c>
      <c r="AF56" s="25" t="s">
        <v>20</v>
      </c>
      <c r="AG56" s="25" t="s">
        <v>21</v>
      </c>
      <c r="AH56" s="25" t="s">
        <v>22</v>
      </c>
      <c r="AI56" s="40" t="s">
        <v>23</v>
      </c>
      <c r="AJ56" s="25" t="s">
        <v>24</v>
      </c>
      <c r="AK56" s="25" t="s">
        <v>19</v>
      </c>
      <c r="AL56" s="25" t="s">
        <v>20</v>
      </c>
      <c r="AM56" s="25" t="s">
        <v>21</v>
      </c>
      <c r="AN56" s="25" t="s">
        <v>22</v>
      </c>
      <c r="AO56" s="40" t="s">
        <v>23</v>
      </c>
      <c r="AP56" s="25" t="s">
        <v>24</v>
      </c>
      <c r="AQ56" s="25" t="s">
        <v>19</v>
      </c>
      <c r="AR56" s="25" t="s">
        <v>20</v>
      </c>
      <c r="AS56" s="25" t="s">
        <v>21</v>
      </c>
      <c r="AT56" s="25" t="s">
        <v>22</v>
      </c>
      <c r="AU56" s="40" t="s">
        <v>23</v>
      </c>
      <c r="AV56" s="25" t="s">
        <v>24</v>
      </c>
      <c r="AW56" s="25" t="s">
        <v>19</v>
      </c>
      <c r="AX56" s="25" t="s">
        <v>20</v>
      </c>
      <c r="AY56" s="25" t="s">
        <v>21</v>
      </c>
      <c r="AZ56" s="25" t="s">
        <v>22</v>
      </c>
      <c r="BA56" s="9"/>
      <c r="BB56" s="18"/>
      <c r="BC56" s="4"/>
      <c r="BE56" t="s">
        <v>40</v>
      </c>
      <c r="BF56" s="4"/>
      <c r="BG56" s="4"/>
      <c r="BH56" s="4"/>
      <c r="BI56" s="4"/>
    </row>
    <row r="57" spans="1:61" s="69" customFormat="1" ht="12" customHeight="1">
      <c r="A57" s="121" t="s">
        <v>170</v>
      </c>
      <c r="B57" s="121"/>
      <c r="C57" s="121"/>
      <c r="D57" s="121"/>
      <c r="E57" s="66">
        <f t="shared" ref="E57:AZ57" si="20">SUM(E5,E14,E24,E40)</f>
        <v>22</v>
      </c>
      <c r="F57" s="66">
        <f t="shared" si="20"/>
        <v>1620</v>
      </c>
      <c r="G57" s="66">
        <f t="shared" si="20"/>
        <v>790</v>
      </c>
      <c r="H57" s="66">
        <f t="shared" si="20"/>
        <v>384</v>
      </c>
      <c r="I57" s="66">
        <f t="shared" si="20"/>
        <v>384</v>
      </c>
      <c r="J57" s="66">
        <f t="shared" si="20"/>
        <v>62</v>
      </c>
      <c r="K57" s="67">
        <f t="shared" si="20"/>
        <v>30</v>
      </c>
      <c r="L57" s="66">
        <f t="shared" si="20"/>
        <v>3</v>
      </c>
      <c r="M57" s="66">
        <f t="shared" si="20"/>
        <v>153</v>
      </c>
      <c r="N57" s="66">
        <f t="shared" si="20"/>
        <v>57</v>
      </c>
      <c r="O57" s="66">
        <f t="shared" si="20"/>
        <v>33</v>
      </c>
      <c r="P57" s="66">
        <f t="shared" si="20"/>
        <v>15</v>
      </c>
      <c r="Q57" s="67">
        <f t="shared" si="20"/>
        <v>30</v>
      </c>
      <c r="R57" s="66">
        <f t="shared" si="20"/>
        <v>4</v>
      </c>
      <c r="S57" s="66">
        <f t="shared" si="20"/>
        <v>99</v>
      </c>
      <c r="T57" s="66">
        <f t="shared" si="20"/>
        <v>94</v>
      </c>
      <c r="U57" s="66">
        <f t="shared" si="20"/>
        <v>53</v>
      </c>
      <c r="V57" s="66">
        <f t="shared" si="20"/>
        <v>0</v>
      </c>
      <c r="W57" s="67">
        <f t="shared" si="20"/>
        <v>30</v>
      </c>
      <c r="X57" s="66">
        <f t="shared" si="20"/>
        <v>3</v>
      </c>
      <c r="Y57" s="66">
        <f t="shared" si="20"/>
        <v>150</v>
      </c>
      <c r="Z57" s="66">
        <f t="shared" si="20"/>
        <v>69</v>
      </c>
      <c r="AA57" s="66">
        <f t="shared" si="20"/>
        <v>52</v>
      </c>
      <c r="AB57" s="66">
        <f t="shared" si="20"/>
        <v>0</v>
      </c>
      <c r="AC57" s="67">
        <f t="shared" si="20"/>
        <v>34</v>
      </c>
      <c r="AD57" s="66">
        <f t="shared" si="20"/>
        <v>4</v>
      </c>
      <c r="AE57" s="66">
        <f t="shared" si="20"/>
        <v>126</v>
      </c>
      <c r="AF57" s="66">
        <f t="shared" si="20"/>
        <v>102</v>
      </c>
      <c r="AG57" s="66">
        <f t="shared" si="20"/>
        <v>45</v>
      </c>
      <c r="AH57" s="66">
        <f t="shared" si="20"/>
        <v>0</v>
      </c>
      <c r="AI57" s="67">
        <f t="shared" si="20"/>
        <v>30</v>
      </c>
      <c r="AJ57" s="66">
        <f t="shared" si="20"/>
        <v>5</v>
      </c>
      <c r="AK57" s="66">
        <f t="shared" si="20"/>
        <v>135</v>
      </c>
      <c r="AL57" s="66">
        <f t="shared" si="20"/>
        <v>27</v>
      </c>
      <c r="AM57" s="66">
        <f t="shared" si="20"/>
        <v>108</v>
      </c>
      <c r="AN57" s="66">
        <f t="shared" si="20"/>
        <v>27</v>
      </c>
      <c r="AO57" s="67">
        <f t="shared" si="20"/>
        <v>39</v>
      </c>
      <c r="AP57" s="66">
        <f t="shared" si="20"/>
        <v>3</v>
      </c>
      <c r="AQ57" s="66">
        <f t="shared" si="20"/>
        <v>127</v>
      </c>
      <c r="AR57" s="66">
        <f t="shared" si="20"/>
        <v>35</v>
      </c>
      <c r="AS57" s="66">
        <f t="shared" si="20"/>
        <v>93</v>
      </c>
      <c r="AT57" s="66">
        <f t="shared" si="20"/>
        <v>0</v>
      </c>
      <c r="AU57" s="67">
        <f t="shared" si="20"/>
        <v>35</v>
      </c>
      <c r="AV57" s="66">
        <f t="shared" si="20"/>
        <v>0</v>
      </c>
      <c r="AW57" s="66">
        <f t="shared" si="20"/>
        <v>0</v>
      </c>
      <c r="AX57" s="66">
        <f t="shared" si="20"/>
        <v>0</v>
      </c>
      <c r="AY57" s="66">
        <f t="shared" si="20"/>
        <v>0</v>
      </c>
      <c r="AZ57" s="66">
        <f t="shared" si="20"/>
        <v>20</v>
      </c>
      <c r="BA57" s="68"/>
      <c r="BB57" s="18">
        <f>K57+Q57+W57+AC57+AI57+AO57+AU57</f>
        <v>228</v>
      </c>
      <c r="BC57" s="19">
        <f>(BB57/228)*100</f>
        <v>100</v>
      </c>
      <c r="BE57" s="4"/>
      <c r="BF57" s="4"/>
      <c r="BG57" s="4"/>
      <c r="BH57" s="4"/>
      <c r="BI57" s="4"/>
    </row>
    <row r="58" spans="1:61" s="72" customFormat="1" ht="9.9499999999999993" customHeight="1">
      <c r="A58" s="70"/>
      <c r="B58" s="118" t="s">
        <v>196</v>
      </c>
      <c r="C58" s="118"/>
      <c r="D58" s="118"/>
      <c r="E58" s="116" t="s">
        <v>171</v>
      </c>
      <c r="F58" s="116"/>
      <c r="G58" s="116"/>
      <c r="H58" s="116"/>
      <c r="I58" s="116"/>
      <c r="J58" s="116"/>
      <c r="K58" s="115">
        <f>SUM(M57,N57,O57,P57)</f>
        <v>258</v>
      </c>
      <c r="L58" s="115"/>
      <c r="M58" s="115"/>
      <c r="N58" s="115"/>
      <c r="O58" s="115"/>
      <c r="P58" s="115"/>
      <c r="Q58" s="115">
        <f>SUM(S57,T57,U57,V57)</f>
        <v>246</v>
      </c>
      <c r="R58" s="115"/>
      <c r="S58" s="115"/>
      <c r="T58" s="115"/>
      <c r="U58" s="115"/>
      <c r="V58" s="115"/>
      <c r="W58" s="115">
        <f t="shared" ref="W58:AC58" si="21">SUM(Y57,Z57,AA57,AB57)</f>
        <v>271</v>
      </c>
      <c r="X58" s="115">
        <f t="shared" si="21"/>
        <v>155</v>
      </c>
      <c r="Y58" s="115">
        <f t="shared" si="21"/>
        <v>90</v>
      </c>
      <c r="Z58" s="115">
        <f t="shared" si="21"/>
        <v>164</v>
      </c>
      <c r="AA58" s="115">
        <f t="shared" si="21"/>
        <v>266</v>
      </c>
      <c r="AB58" s="115">
        <f t="shared" si="21"/>
        <v>277</v>
      </c>
      <c r="AC58" s="115">
        <f t="shared" si="21"/>
        <v>273</v>
      </c>
      <c r="AD58" s="115"/>
      <c r="AE58" s="115"/>
      <c r="AF58" s="115"/>
      <c r="AG58" s="115"/>
      <c r="AH58" s="115"/>
      <c r="AI58" s="115">
        <f>SUM(AK57,AL57,AM57,AN57)</f>
        <v>297</v>
      </c>
      <c r="AJ58" s="115"/>
      <c r="AK58" s="115"/>
      <c r="AL58" s="115"/>
      <c r="AM58" s="115"/>
      <c r="AN58" s="115"/>
      <c r="AO58" s="115">
        <f>SUM(AQ57,AR57,AS57,AT57)</f>
        <v>255</v>
      </c>
      <c r="AP58" s="115"/>
      <c r="AQ58" s="115"/>
      <c r="AR58" s="115"/>
      <c r="AS58" s="115"/>
      <c r="AT58" s="115"/>
      <c r="AU58" s="115">
        <f>SUM(AW57,AX57,AY57,AZ57)</f>
        <v>20</v>
      </c>
      <c r="AV58" s="115"/>
      <c r="AW58" s="115"/>
      <c r="AX58" s="115"/>
      <c r="AY58" s="115"/>
      <c r="AZ58" s="115"/>
      <c r="BA58" s="71"/>
      <c r="BB58" s="21"/>
    </row>
    <row r="59" spans="1:61" s="21" customFormat="1" ht="9.9499999999999993" customHeight="1">
      <c r="A59" s="73"/>
      <c r="B59" s="73"/>
      <c r="C59" s="73"/>
      <c r="D59" s="74" t="s">
        <v>172</v>
      </c>
      <c r="E59" s="116" t="s">
        <v>173</v>
      </c>
      <c r="F59" s="116"/>
      <c r="G59" s="116"/>
      <c r="H59" s="116"/>
      <c r="I59" s="116"/>
      <c r="J59" s="116"/>
      <c r="K59" s="115">
        <f t="shared" ref="K59:Q59" si="22">K58/15</f>
        <v>17.2</v>
      </c>
      <c r="L59" s="115">
        <f t="shared" si="22"/>
        <v>0</v>
      </c>
      <c r="M59" s="115">
        <f t="shared" si="22"/>
        <v>0</v>
      </c>
      <c r="N59" s="115">
        <f t="shared" si="22"/>
        <v>0</v>
      </c>
      <c r="O59" s="115">
        <f t="shared" si="22"/>
        <v>0</v>
      </c>
      <c r="P59" s="115">
        <f t="shared" si="22"/>
        <v>0</v>
      </c>
      <c r="Q59" s="115">
        <f t="shared" si="22"/>
        <v>16.399999999999999</v>
      </c>
      <c r="R59" s="115"/>
      <c r="S59" s="115"/>
      <c r="T59" s="115"/>
      <c r="U59" s="115"/>
      <c r="V59" s="115"/>
      <c r="W59" s="117">
        <f>W58/15</f>
        <v>18.066666666666666</v>
      </c>
      <c r="X59" s="117"/>
      <c r="Y59" s="117"/>
      <c r="Z59" s="117"/>
      <c r="AA59" s="117"/>
      <c r="AB59" s="117"/>
      <c r="AC59" s="115">
        <f>AC58/15</f>
        <v>18.2</v>
      </c>
      <c r="AD59" s="115"/>
      <c r="AE59" s="115"/>
      <c r="AF59" s="115"/>
      <c r="AG59" s="115"/>
      <c r="AH59" s="115"/>
      <c r="AI59" s="117">
        <f>AI58/15</f>
        <v>19.8</v>
      </c>
      <c r="AJ59" s="117"/>
      <c r="AK59" s="117"/>
      <c r="AL59" s="117"/>
      <c r="AM59" s="117"/>
      <c r="AN59" s="117"/>
      <c r="AO59" s="115">
        <f>AO58/15</f>
        <v>17</v>
      </c>
      <c r="AP59" s="115"/>
      <c r="AQ59" s="115"/>
      <c r="AR59" s="115"/>
      <c r="AS59" s="115"/>
      <c r="AT59" s="115"/>
      <c r="AU59" s="117">
        <f>AU58/15</f>
        <v>1.3333333333333333</v>
      </c>
      <c r="AV59" s="117"/>
      <c r="AW59" s="117"/>
      <c r="AX59" s="117"/>
      <c r="AY59" s="117"/>
      <c r="AZ59" s="117"/>
      <c r="BA59" s="75"/>
      <c r="BB59" s="4"/>
    </row>
    <row r="60" spans="1:61" s="4" customFormat="1" ht="12.75" customHeight="1">
      <c r="A60" s="114" t="s">
        <v>194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08"/>
      <c r="L60" s="108"/>
      <c r="M60" s="108"/>
      <c r="N60" s="108"/>
      <c r="O60" s="108"/>
      <c r="P60" s="108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8" t="s">
        <v>174</v>
      </c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76"/>
    </row>
    <row r="61" spans="1:61" ht="9.9499999999999993" customHeight="1">
      <c r="A61" s="110" t="s">
        <v>195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2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76"/>
      <c r="BB61" s="3"/>
      <c r="BC61" s="4"/>
    </row>
    <row r="62" spans="1:61">
      <c r="AZ62" s="76"/>
      <c r="BA62" s="76"/>
      <c r="BB62" s="3"/>
      <c r="BC62" s="4"/>
    </row>
    <row r="63" spans="1:61">
      <c r="AZ63" s="76"/>
      <c r="BA63" s="76"/>
      <c r="BB63" s="3"/>
      <c r="BC63" s="4"/>
    </row>
    <row r="64" spans="1:61">
      <c r="A64" s="77"/>
      <c r="B64" s="77"/>
      <c r="C64" s="77"/>
      <c r="D64" s="77"/>
      <c r="E64" s="77"/>
      <c r="F64" s="77" t="s">
        <v>175</v>
      </c>
      <c r="G64" s="77"/>
      <c r="H64" s="77"/>
      <c r="I64" s="77"/>
      <c r="J64" s="77"/>
      <c r="K64" s="77"/>
      <c r="AZ64" s="76"/>
      <c r="BA64" s="76"/>
      <c r="BB64" s="3"/>
      <c r="BC64" s="4"/>
    </row>
    <row r="65" spans="1:55">
      <c r="A65" s="77"/>
      <c r="B65" s="77"/>
      <c r="C65" s="77"/>
      <c r="D65" s="77"/>
      <c r="E65" s="77" t="s">
        <v>24</v>
      </c>
      <c r="F65" s="25" t="s">
        <v>176</v>
      </c>
      <c r="G65" s="25" t="s">
        <v>19</v>
      </c>
      <c r="H65" s="25" t="s">
        <v>20</v>
      </c>
      <c r="I65" s="25" t="s">
        <v>21</v>
      </c>
      <c r="J65" s="25" t="s">
        <v>22</v>
      </c>
      <c r="K65" s="77"/>
      <c r="AZ65" s="76"/>
      <c r="BA65" s="76"/>
      <c r="BB65" s="3"/>
      <c r="BC65" s="4"/>
    </row>
    <row r="66" spans="1:55">
      <c r="A66" s="113" t="s">
        <v>170</v>
      </c>
      <c r="B66" s="113"/>
      <c r="C66" s="113"/>
      <c r="D66" s="113"/>
      <c r="E66" s="78">
        <f>L57+R57+X57+AD57+AJ57+AP57+AV57</f>
        <v>22</v>
      </c>
      <c r="F66" s="78">
        <f>G66+H66+I66+J66</f>
        <v>1620</v>
      </c>
      <c r="G66" s="78">
        <f>M57+S57+Y57+AE57+AK57+AQ57+AW57</f>
        <v>790</v>
      </c>
      <c r="H66" s="78">
        <f>N57+T57+Z57+AF57+AL57+AR57+AX57</f>
        <v>384</v>
      </c>
      <c r="I66" s="78">
        <f>O57+U57+AA57+AG57+AM57+AS57+AY57</f>
        <v>384</v>
      </c>
      <c r="J66" s="78">
        <f>P57+V57+AB57+AH57+AN57+AT57+AZ57</f>
        <v>62</v>
      </c>
      <c r="K66" s="77"/>
      <c r="AZ66" s="76"/>
      <c r="BA66" s="76"/>
      <c r="BB66" s="3"/>
      <c r="BC66" s="4"/>
    </row>
    <row r="67" spans="1:55">
      <c r="D67" s="89" t="s">
        <v>180</v>
      </c>
      <c r="G67" s="77">
        <f>(G66/F66)*100</f>
        <v>48.76543209876543</v>
      </c>
      <c r="H67" s="77">
        <f>(H66/F66)*100</f>
        <v>23.703703703703706</v>
      </c>
      <c r="I67" s="77">
        <f>(I66/F66)*100</f>
        <v>23.703703703703706</v>
      </c>
      <c r="J67" s="77">
        <f>(J66/F66)*100</f>
        <v>3.8271604938271606</v>
      </c>
    </row>
    <row r="69" spans="1:55">
      <c r="I69" s="79"/>
      <c r="J69" s="79"/>
    </row>
    <row r="70" spans="1:55">
      <c r="I70" s="79"/>
      <c r="J70" s="79"/>
    </row>
    <row r="71" spans="1:55">
      <c r="F71" s="80" t="s">
        <v>177</v>
      </c>
      <c r="G71" s="80"/>
      <c r="H71" s="81" t="s">
        <v>25</v>
      </c>
      <c r="I71" s="81"/>
      <c r="J71" s="80" t="s">
        <v>178</v>
      </c>
      <c r="K71" s="80"/>
      <c r="L71" s="81" t="s">
        <v>25</v>
      </c>
    </row>
    <row r="72" spans="1:55">
      <c r="F72" s="82" t="s">
        <v>179</v>
      </c>
      <c r="G72" s="82" t="s">
        <v>180</v>
      </c>
      <c r="H72" s="83" t="s">
        <v>181</v>
      </c>
      <c r="I72" s="83"/>
      <c r="J72" s="82" t="s">
        <v>179</v>
      </c>
      <c r="K72" s="82" t="s">
        <v>180</v>
      </c>
      <c r="L72" s="83" t="s">
        <v>181</v>
      </c>
    </row>
    <row r="73" spans="1:55">
      <c r="F73" s="82">
        <f>H66+I66+J66</f>
        <v>830</v>
      </c>
      <c r="G73" s="82">
        <f>(F73/F66)*100</f>
        <v>51.23456790123457</v>
      </c>
      <c r="H73" s="84">
        <f>228*F73/F66</f>
        <v>116.81481481481481</v>
      </c>
      <c r="I73" s="85"/>
      <c r="J73" s="82">
        <f>I66+J66</f>
        <v>446</v>
      </c>
      <c r="K73" s="86">
        <f>(J73/F66)*100</f>
        <v>27.530864197530864</v>
      </c>
      <c r="L73" s="81">
        <f>228*J73/F66</f>
        <v>62.770370370370372</v>
      </c>
    </row>
    <row r="77" spans="1:55">
      <c r="D77" s="87" t="s">
        <v>182</v>
      </c>
      <c r="G77" s="88">
        <f>(F66/2640)*100</f>
        <v>61.363636363636367</v>
      </c>
    </row>
  </sheetData>
  <mergeCells count="47">
    <mergeCell ref="A1:A4"/>
    <mergeCell ref="B1:B4"/>
    <mergeCell ref="C1:C4"/>
    <mergeCell ref="D1:D4"/>
    <mergeCell ref="E1:E4"/>
    <mergeCell ref="F1:J1"/>
    <mergeCell ref="K1:AZ2"/>
    <mergeCell ref="F2:F4"/>
    <mergeCell ref="G2:J2"/>
    <mergeCell ref="K3:P3"/>
    <mergeCell ref="Q3:V3"/>
    <mergeCell ref="W3:AB3"/>
    <mergeCell ref="AC3:AH3"/>
    <mergeCell ref="AI3:AN3"/>
    <mergeCell ref="AO3:AT3"/>
    <mergeCell ref="AU3:AZ3"/>
    <mergeCell ref="AD55:AH55"/>
    <mergeCell ref="AP55:AT55"/>
    <mergeCell ref="AV55:AZ55"/>
    <mergeCell ref="A56:D56"/>
    <mergeCell ref="A57:D57"/>
    <mergeCell ref="B58:D58"/>
    <mergeCell ref="E58:J58"/>
    <mergeCell ref="K58:P58"/>
    <mergeCell ref="Q58:V58"/>
    <mergeCell ref="W58:AB58"/>
    <mergeCell ref="AC58:AH58"/>
    <mergeCell ref="AI58:AN58"/>
    <mergeCell ref="AO58:AT58"/>
    <mergeCell ref="AU58:AZ58"/>
    <mergeCell ref="E59:J59"/>
    <mergeCell ref="K59:P59"/>
    <mergeCell ref="Q59:V59"/>
    <mergeCell ref="W59:AB59"/>
    <mergeCell ref="AC59:AH59"/>
    <mergeCell ref="AI59:AN59"/>
    <mergeCell ref="AO59:AT59"/>
    <mergeCell ref="AU59:AZ59"/>
    <mergeCell ref="AC60:AZ61"/>
    <mergeCell ref="Q61:V61"/>
    <mergeCell ref="W61:AB61"/>
    <mergeCell ref="A61:P61"/>
    <mergeCell ref="A66:D66"/>
    <mergeCell ref="A60:J60"/>
    <mergeCell ref="K60:P60"/>
    <mergeCell ref="Q60:V60"/>
    <mergeCell ref="W60:AB60"/>
  </mergeCells>
  <pageMargins left="0.19685039370078741" right="0.19685039370078741" top="0.86614173228346458" bottom="0.43307086614173229" header="0.19685039370078741" footer="0.19685039370078741"/>
  <pageSetup paperSize="9" scale="75" orientation="landscape" useFirstPageNumber="1" r:id="rId1"/>
  <headerFooter>
    <oddHeader>&amp;LAKADEMIA KALISKA
im. Prezydenta Sanisława Wojciechowskiego
w Kaliszu
WYDZIAŁ POLITECHNICZNY&amp;C&amp;14PLAN STUDIÓW NIESTACJONARNYCH&amp;RKIERUNEK ELEKTROTECHNIKA
SPECJALNOŚĆ AUTOMATYKA I METROLOGIA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56" zoomScaleNormal="100" zoomScalePageLayoutView="156" workbookViewId="0"/>
  </sheetViews>
  <sheetFormatPr defaultRowHeight="12.75"/>
  <cols>
    <col min="1" max="1025" width="8.42578125"/>
  </cols>
  <sheetData/>
  <pageMargins left="0.78749999999999998" right="0.78749999999999998" top="1.44166666666667" bottom="1.0249999999999999" header="0.78749999999999998" footer="0.78749999999999998"/>
  <pageSetup paperSize="9" firstPageNumber="0" orientation="portrait" r:id="rId1"/>
  <headerFooter>
    <oddHeader>&amp;LPAŃSTWOWA WYŻSZ SZKOŁA ZAWODOWA
im. Prezydenta Sanisława Wojciechowskiego
w Kaliszu
INSTYTUT POLITECHNICZNY&amp;C&amp;14PLAN STUDIÓW STACJONARNYCH&amp;RKIERUNEK ELEKTROTECHNIKA
SPECJALNOŚĆ ELEKTROENERGETYKA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56" zoomScaleNormal="100" zoomScalePageLayoutView="156" workbookViewId="0"/>
  </sheetViews>
  <sheetFormatPr defaultRowHeight="12.75"/>
  <cols>
    <col min="1" max="1025" width="8.42578125"/>
  </cols>
  <sheetData/>
  <pageMargins left="0.78749999999999998" right="0.78749999999999998" top="1.44166666666667" bottom="1.0249999999999999" header="0.78749999999999998" footer="0.78749999999999998"/>
  <pageSetup paperSize="9" firstPageNumber="0" orientation="portrait" r:id="rId1"/>
  <headerFooter>
    <oddHeader>&amp;LPAŃSTWOWA WYŻSZ SZKOŁA ZAWODOWA
im. Prezydenta Sanisława Wojciechowskiego
w Kaliszu
INSTYTUT POLITECHNICZNY&amp;C&amp;14PLAN STUDIÓW STACJONARNYCH&amp;RKIERUNEK ELEKTROTECHNIKA
SPECJALNOŚĆ ELEKTROENERGETYKA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Arkusz1</vt:lpstr>
      <vt:lpstr>Arkusz2</vt:lpstr>
      <vt:lpstr>Arkusz3</vt:lpstr>
      <vt:lpstr>Arkusz1!a</vt:lpstr>
      <vt:lpstr>Arkusz1!b</vt:lpstr>
      <vt:lpstr>Arkusz1!d</vt:lpstr>
      <vt:lpstr>Arkusz1!e</vt:lpstr>
      <vt:lpstr>Excel_BuiltIn_Print_Area_1</vt:lpstr>
      <vt:lpstr>Arkusz1!f</vt:lpstr>
      <vt:lpstr>Arkusz1!g</vt:lpstr>
      <vt:lpstr>Arkusz1!Obszar_wydruku</vt:lpstr>
      <vt:lpstr>Arkusz1!Print_Area_0</vt:lpstr>
      <vt:lpstr>Arkusz1!Print_Area_0_0</vt:lpstr>
      <vt:lpstr>Arkusz1!Print_Area_0_0_0</vt:lpstr>
      <vt:lpstr>Arkusz1!Print_Area_0_0_0_0</vt:lpstr>
      <vt:lpstr>Arkusz1!Print_Area_0_0_0_0_0</vt:lpstr>
      <vt:lpstr>Arkusz1!Print_Area_0_0_0_0_0_0</vt:lpstr>
      <vt:lpstr>Arkusz1!Print_Area_0_0_0_0_0_0_0</vt:lpstr>
      <vt:lpstr>Arkusz1!Print_Area_0_0_0_0_0_0_0_0</vt:lpstr>
      <vt:lpstr>Arkusz1!Print_Area_0_0_0_0_0_0_0_0_0</vt:lpstr>
      <vt:lpstr>Arkusz1!Print_Area_0_0_0_0_0_0_0_0_0_0</vt:lpstr>
      <vt:lpstr>Arkusz1!Print_Area_0_0_0_0_0_0_0_0_0_0_0</vt:lpstr>
      <vt:lpstr>Arkusz1!Print_Area_0_0_0_0_0_0_0_0_0_0_0_0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22</cp:revision>
  <cp:lastPrinted>2020-09-05T06:50:29Z</cp:lastPrinted>
  <dcterms:created xsi:type="dcterms:W3CDTF">2016-11-03T23:13:44Z</dcterms:created>
  <dcterms:modified xsi:type="dcterms:W3CDTF">2020-09-05T06:51:35Z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